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5\THANG 2\"/>
    </mc:Choice>
  </mc:AlternateContent>
  <bookViews>
    <workbookView xWindow="0" yWindow="0" windowWidth="13335" windowHeight="8415" tabRatio="944" firstSheet="1" activeTab="5"/>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BCDanhMucDauTu_06029!$A$1:$G$78</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L20" i="12" l="1"/>
  <c r="L21" i="12"/>
  <c r="L22" i="12"/>
  <c r="L23" i="12"/>
  <c r="L24" i="12"/>
  <c r="L25" i="12"/>
  <c r="L26" i="12"/>
  <c r="L27" i="12"/>
  <c r="L28" i="12"/>
  <c r="L29" i="12"/>
  <c r="L30" i="12"/>
  <c r="L31" i="12"/>
  <c r="L32" i="12"/>
  <c r="L33" i="12"/>
  <c r="L34" i="12"/>
  <c r="L35" i="12"/>
  <c r="L36" i="12"/>
  <c r="L37" i="12"/>
  <c r="L38" i="12"/>
  <c r="F27" i="9" l="1"/>
  <c r="G23" i="12" l="1"/>
  <c r="F31" i="11" l="1"/>
  <c r="F30" i="11"/>
  <c r="F32" i="11"/>
  <c r="F33" i="11"/>
  <c r="C10" i="12"/>
  <c r="E41" i="12" l="1"/>
  <c r="L40" i="12" l="1"/>
  <c r="L19" i="12"/>
  <c r="D41" i="12"/>
  <c r="F30" i="9" l="1"/>
  <c r="F22" i="9" l="1"/>
  <c r="F42" i="9" l="1"/>
  <c r="F43" i="9"/>
  <c r="F44" i="9"/>
  <c r="F45" i="9"/>
  <c r="F46" i="9"/>
  <c r="F47" i="9"/>
  <c r="F48" i="9"/>
  <c r="F50" i="9"/>
  <c r="F51" i="9"/>
  <c r="F52" i="9"/>
  <c r="F54" i="9"/>
  <c r="F55" i="9"/>
  <c r="F56" i="9"/>
  <c r="F57" i="9"/>
  <c r="F17" i="9"/>
  <c r="F18" i="9"/>
  <c r="F19" i="9"/>
  <c r="F24" i="9"/>
  <c r="F36" i="9"/>
  <c r="F37" i="9"/>
  <c r="F38" i="9"/>
  <c r="F40" i="9"/>
  <c r="F26" i="11" l="1"/>
  <c r="F25" i="11"/>
  <c r="F27" i="11" l="1"/>
  <c r="F24" i="11"/>
  <c r="F23" i="11"/>
  <c r="F22" i="11"/>
  <c r="F21" i="11"/>
  <c r="F20" i="11"/>
  <c r="F19" i="11"/>
  <c r="F53" i="11" l="1"/>
  <c r="M20" i="12" l="1"/>
  <c r="F55" i="11"/>
  <c r="F17" i="11"/>
  <c r="F18" i="11"/>
  <c r="F28" i="11"/>
  <c r="F29" i="11"/>
  <c r="F15" i="9" l="1"/>
  <c r="M34" i="12" l="1"/>
  <c r="M19" i="12" l="1"/>
  <c r="D9" i="27" l="1"/>
  <c r="F16" i="11" l="1"/>
  <c r="D34" i="11" l="1"/>
  <c r="D44" i="11" s="1"/>
  <c r="F34" i="11"/>
  <c r="M39" i="12" l="1"/>
  <c r="M40" i="12"/>
  <c r="A4" i="23" l="1"/>
  <c r="A4" i="22"/>
  <c r="C10" i="20"/>
  <c r="C9" i="21" s="1"/>
  <c r="C9" i="22" s="1"/>
  <c r="C9" i="23" s="1"/>
  <c r="A5" i="20"/>
  <c r="A4" i="21" s="1"/>
  <c r="D10" i="8"/>
  <c r="A5" i="8"/>
  <c r="M38" i="12"/>
  <c r="M37" i="12"/>
  <c r="M36" i="12"/>
  <c r="M35" i="12"/>
  <c r="M33" i="12"/>
  <c r="M32" i="12"/>
  <c r="M31" i="12"/>
  <c r="M30" i="12"/>
  <c r="M29" i="12"/>
  <c r="M28" i="12"/>
  <c r="M27" i="12"/>
  <c r="M26" i="12"/>
  <c r="M25" i="12"/>
  <c r="M24" i="12"/>
  <c r="M23" i="12"/>
  <c r="M22" i="12"/>
  <c r="G22" i="12"/>
  <c r="M21" i="12"/>
  <c r="G21" i="12"/>
  <c r="M18" i="12"/>
  <c r="G18" i="12"/>
  <c r="G17" i="12"/>
  <c r="G16" i="12"/>
  <c r="G15" i="12"/>
  <c r="A5" i="12"/>
  <c r="D10" i="28"/>
  <c r="A5" i="28"/>
  <c r="F62" i="11"/>
  <c r="D37" i="11"/>
  <c r="C10" i="11"/>
  <c r="A5" i="11"/>
  <c r="C10" i="10"/>
  <c r="A5" i="10"/>
  <c r="C10" i="9"/>
  <c r="A5" i="9"/>
  <c r="E12" i="17"/>
  <c r="D12" i="17"/>
  <c r="B10" i="17"/>
  <c r="A5" i="17"/>
  <c r="O49" i="16"/>
  <c r="N49" i="16"/>
  <c r="B10" i="16"/>
  <c r="A5" i="16"/>
  <c r="B6" i="19"/>
  <c r="C5" i="19"/>
  <c r="B5" i="19"/>
  <c r="C4" i="19"/>
  <c r="B4" i="19"/>
  <c r="C3" i="19"/>
  <c r="B3" i="19"/>
  <c r="C2" i="19"/>
  <c r="B2" i="19"/>
  <c r="L44" i="12" l="1"/>
  <c r="I1" i="12" s="1"/>
  <c r="M44" i="12"/>
  <c r="F37" i="11"/>
  <c r="F44" i="11" l="1"/>
  <c r="F63" i="11" s="1"/>
  <c r="K1" i="12"/>
  <c r="D17" i="12" s="1"/>
  <c r="G32" i="11" l="1"/>
  <c r="G33" i="11"/>
  <c r="G30" i="11"/>
  <c r="G31" i="11"/>
  <c r="D18" i="12"/>
  <c r="D20" i="12"/>
  <c r="G42" i="11"/>
  <c r="G26" i="11"/>
  <c r="G25" i="11"/>
  <c r="G58" i="11"/>
  <c r="G22" i="11"/>
  <c r="G24" i="11"/>
  <c r="G19" i="11"/>
  <c r="G21" i="11"/>
  <c r="G23" i="11"/>
  <c r="G27" i="11"/>
  <c r="G20" i="11"/>
  <c r="D19" i="12"/>
  <c r="D23" i="12"/>
  <c r="D16" i="12"/>
  <c r="D15" i="12"/>
  <c r="D21" i="12"/>
  <c r="D22" i="12"/>
  <c r="G48" i="11"/>
  <c r="G29" i="11"/>
  <c r="G18" i="11"/>
  <c r="G17" i="11"/>
  <c r="G28" i="11"/>
  <c r="G53" i="11"/>
  <c r="G50" i="11"/>
  <c r="G16" i="11"/>
  <c r="G63" i="11"/>
  <c r="G62" i="11"/>
  <c r="G57" i="11"/>
  <c r="G56" i="11"/>
  <c r="C6" i="19"/>
  <c r="C7" i="19"/>
  <c r="G34" i="11"/>
  <c r="G37" i="11"/>
  <c r="G44" i="11"/>
  <c r="G55" i="11" l="1"/>
</calcChain>
</file>

<file path=xl/sharedStrings.xml><?xml version="1.0" encoding="utf-8"?>
<sst xmlns="http://schemas.openxmlformats.org/spreadsheetml/2006/main" count="1028" uniqueCount="688">
  <si>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</si>
  <si>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</si>
  <si>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</si>
  <si>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</si>
  <si>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</si>
  <si>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</si>
  <si>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</si>
  <si>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</si>
  <si>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</si>
  <si>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</si>
  <si>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</si>
  <si>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</si>
  <si>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</si>
  <si>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</si>
  <si>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</si>
  <si>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</si>
  <si>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</si>
  <si>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</si>
  <si>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</si>
  <si>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</si>
  <si>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</si>
  <si>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</si>
  <si>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</si>
  <si>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</si>
  <si>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</si>
  <si>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</si>
  <si>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</si>
  <si>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</si>
  <si>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</si>
  <si>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</si>
  <si>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</si>
  <si>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</si>
  <si>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</si>
  <si>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</si>
  <si>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</si>
  <si>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</si>
  <si>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</si>
  <si>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</si>
  <si>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</si>
  <si>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</si>
  <si>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</si>
  <si>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</si>
  <si>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</si>
  <si>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</si>
  <si>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</si>
  <si>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</si>
  <si>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</si>
  <si>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</si>
  <si>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</si>
  <si>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</si>
  <si>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</si>
  <si>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</si>
  <si>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</si>
  <si>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</si>
  <si>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</si>
  <si>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</si>
  <si>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</si>
  <si>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</si>
  <si>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</si>
  <si>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</si>
  <si>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</si>
  <si>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</si>
  <si>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</si>
  <si>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</si>
  <si>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</si>
  <si>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</si>
  <si>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</si>
  <si>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</si>
  <si>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</si>
  <si>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</si>
  <si>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</si>
  <si>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</si>
  <si>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</si>
  <si>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</si>
  <si>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</si>
  <si>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</si>
  <si>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</si>
  <si>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</si>
  <si>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</si>
  <si>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</si>
  <si>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</si>
  <si>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</si>
  <si>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</si>
  <si>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</si>
  <si>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</si>
  <si>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</si>
  <si>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</si>
  <si>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</si>
  <si>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</si>
  <si>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</si>
  <si>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</si>
  <si>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</si>
  <si>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</si>
  <si>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</si>
  <si>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</si>
  <si>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</si>
  <si>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</si>
  <si>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</si>
  <si>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</si>
  <si>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</si>
  <si>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</si>
  <si>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</si>
  <si>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</si>
  <si>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</si>
  <si>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</si>
  <si>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</si>
  <si>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</si>
  <si>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</si>
  <si>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</si>
  <si>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</si>
  <si>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</si>
  <si>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</si>
  <si>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</si>
  <si>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</si>
  <si>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</si>
  <si>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</si>
  <si>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</si>
  <si>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</si>
  <si>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</si>
  <si>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</si>
  <si>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</si>
  <si>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</si>
  <si>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</si>
  <si>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</si>
  <si>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</si>
  <si>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</si>
  <si>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</si>
  <si>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</si>
  <si>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</si>
  <si>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</si>
  <si>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</si>
  <si>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</si>
  <si>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</si>
  <si>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</si>
  <si>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</si>
  <si>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</si>
  <si>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</si>
  <si>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</si>
  <si>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</si>
  <si>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</si>
  <si>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</si>
  <si>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</si>
  <si>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</si>
  <si>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</si>
  <si>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</si>
  <si>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</si>
  <si>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</si>
  <si>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</si>
  <si>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</si>
  <si>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</si>
  <si>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</si>
  <si>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</si>
  <si>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</si>
  <si>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</si>
  <si>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</si>
  <si>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</si>
  <si>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</si>
  <si>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</si>
  <si>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</si>
  <si>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</si>
  <si>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</si>
  <si>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</si>
  <si>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</si>
  <si>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</si>
  <si>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</si>
  <si>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</si>
  <si>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</si>
  <si>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</si>
  <si>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</si>
  <si>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</si>
  <si>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</si>
  <si>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</si>
  <si>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</si>
  <si>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</si>
  <si>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</si>
  <si>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</si>
  <si>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</si>
  <si>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</si>
  <si>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</si>
  <si>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</si>
  <si>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</si>
  <si>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</si>
  <si>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</si>
  <si>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</si>
  <si>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</si>
  <si>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</si>
  <si>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</si>
  <si>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</si>
  <si>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</si>
  <si>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</si>
  <si>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</si>
  <si>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</si>
  <si>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</si>
  <si>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</si>
  <si>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</si>
  <si>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</si>
  <si>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</si>
  <si>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</si>
  <si>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</si>
  <si>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</si>
  <si>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</si>
  <si>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</si>
  <si>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</si>
  <si>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</si>
  <si>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</si>
  <si>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</si>
  <si>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</si>
  <si>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</si>
  <si>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</si>
  <si>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</si>
  <si>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</si>
  <si>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</si>
  <si>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</si>
  <si>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</si>
  <si>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</si>
  <si>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</si>
  <si>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</si>
  <si>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</si>
  <si>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</si>
  <si>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</si>
  <si>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</si>
  <si>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</si>
  <si>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</si>
  <si>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</si>
  <si>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</si>
  <si>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</si>
  <si>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</si>
  <si>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</si>
  <si>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</si>
  <si>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</si>
  <si>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</si>
  <si>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</si>
  <si>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</si>
  <si>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</si>
  <si>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</si>
  <si>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</si>
  <si>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</si>
  <si>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</si>
  <si>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</si>
  <si>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</si>
  <si>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</si>
  <si>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</si>
  <si>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</si>
  <si>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</si>
  <si>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</si>
  <si>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</si>
  <si>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</si>
  <si>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</si>
  <si>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</si>
  <si>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</si>
  <si>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</si>
  <si>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</si>
  <si>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</si>
  <si>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</si>
  <si>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</si>
  <si>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</si>
  <si>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</si>
  <si>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</si>
  <si>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</si>
  <si>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</si>
  <si>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</si>
  <si>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</si>
  <si>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</si>
  <si>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</si>
  <si>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</si>
  <si>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</si>
  <si>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</si>
  <si>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</si>
  <si>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</si>
  <si>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</si>
  <si>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</si>
  <si>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</si>
  <si>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</si>
  <si>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</si>
  <si>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</si>
  <si>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</si>
  <si>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</si>
  <si>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</si>
  <si>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</si>
  <si>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</si>
  <si>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</si>
  <si>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</si>
  <si>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</si>
  <si>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</si>
  <si>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</si>
  <si>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</si>
  <si>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</si>
  <si>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</si>
  <si>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</si>
  <si>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</si>
  <si>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</si>
  <si>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</si>
  <si>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</si>
  <si>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</si>
  <si>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</si>
  <si>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</si>
  <si>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</si>
  <si>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</si>
  <si>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</si>
  <si>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</si>
  <si>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</si>
  <si>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</si>
  <si>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</si>
  <si>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</si>
  <si>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</si>
  <si>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</si>
  <si>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</si>
  <si>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</si>
  <si>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</si>
  <si>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</si>
  <si>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</si>
  <si>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</si>
  <si>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</si>
  <si>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</si>
  <si>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</si>
  <si>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</si>
  <si>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</si>
  <si>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</si>
  <si>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</si>
  <si>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</si>
  <si>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</si>
  <si>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</si>
  <si>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</si>
  <si>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</si>
  <si>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</si>
  <si>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</si>
  <si>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</si>
  <si>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</si>
  <si>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</si>
  <si>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</si>
  <si>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</si>
  <si>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</si>
  <si>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</si>
  <si>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</si>
  <si>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</si>
  <si>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</si>
  <si>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</si>
  <si>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</si>
  <si>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</si>
  <si>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</si>
  <si>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</si>
  <si>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</si>
  <si>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</si>
  <si>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</si>
  <si>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</si>
  <si>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</si>
  <si>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</si>
  <si>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</si>
  <si>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</si>
  <si>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</si>
  <si>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</si>
  <si>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</si>
  <si>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</si>
  <si>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</si>
  <si>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</si>
  <si>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</si>
  <si>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</si>
  <si>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</si>
  <si>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</si>
  <si>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</si>
  <si>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</si>
  <si>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</si>
  <si>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</si>
  <si>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</si>
  <si>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</si>
  <si>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</si>
  <si>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</si>
  <si>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</si>
  <si>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</si>
  <si>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</si>
  <si>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</si>
  <si>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</si>
  <si>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</si>
  <si>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</si>
  <si>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</si>
  <si>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</si>
  <si>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</si>
  <si>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</si>
  <si>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</si>
  <si>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</si>
  <si>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</si>
  <si>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</si>
  <si>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</si>
  <si>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</si>
  <si>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</si>
  <si>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</si>
  <si>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</si>
  <si>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</si>
  <si>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</si>
  <si>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</si>
  <si>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</si>
  <si>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</si>
  <si>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</si>
  <si>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</si>
  <si>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</si>
  <si>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</si>
  <si>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</si>
  <si>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</si>
  <si>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</si>
  <si>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</si>
  <si>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</si>
  <si>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</si>
  <si>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</si>
  <si>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</si>
  <si>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</si>
  <si>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</si>
  <si>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</si>
  <si>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</si>
  <si>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</si>
  <si>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</si>
  <si>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</si>
  <si>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</si>
  <si>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</si>
  <si>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</si>
  <si>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</si>
  <si>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</si>
  <si>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</si>
  <si>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</si>
  <si>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</si>
  <si>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</si>
  <si>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</si>
  <si>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</si>
  <si>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</si>
  <si>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</si>
  <si>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</si>
  <si>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</si>
  <si>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</si>
  <si>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</si>
  <si>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</si>
  <si>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</si>
  <si>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</si>
  <si>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</si>
  <si>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</si>
  <si>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</si>
  <si>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</si>
  <si>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</si>
  <si>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</si>
  <si>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</si>
  <si>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</si>
  <si>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</si>
  <si>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</si>
  <si>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</si>
  <si>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</si>
  <si>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</si>
  <si>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</si>
  <si>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</si>
  <si>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</si>
  <si>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</si>
  <si>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</si>
  <si>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</si>
  <si>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</si>
  <si>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</si>
  <si>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</si>
  <si>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</si>
  <si>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</si>
  <si>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</si>
  <si>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</si>
  <si>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</si>
  <si>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</si>
  <si>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</si>
  <si>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</si>
  <si>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</si>
  <si>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</si>
  <si>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</si>
  <si>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</si>
  <si>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</si>
  <si>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</si>
  <si>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</si>
  <si>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</si>
  <si>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</si>
  <si>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</si>
  <si>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</si>
  <si>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</si>
  <si>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</si>
  <si>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</si>
  <si>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</si>
  <si>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</si>
  <si>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</si>
  <si>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</si>
  <si>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</si>
  <si>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</si>
  <si>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</si>
  <si>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</si>
  <si>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</si>
  <si>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</si>
  <si>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</si>
  <si>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</si>
  <si>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</si>
  <si>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</si>
  <si>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</si>
  <si>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</si>
  <si>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</si>
  <si>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</si>
  <si>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</si>
  <si>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</si>
  <si>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</si>
  <si>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</si>
  <si>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</si>
  <si>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</si>
  <si>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</si>
  <si>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</si>
  <si>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</si>
  <si>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</si>
  <si>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</si>
  <si>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</si>
  <si>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</si>
  <si>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</si>
  <si>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</si>
  <si>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</si>
  <si>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</si>
  <si>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</si>
  <si>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</si>
  <si>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</si>
  <si>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</si>
  <si>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</si>
  <si>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</si>
  <si>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</si>
  <si>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</si>
  <si>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</si>
  <si>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</si>
  <si>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</si>
  <si>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</si>
  <si>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</si>
  <si>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</si>
  <si>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</si>
  <si>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</si>
  <si>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</si>
  <si>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</si>
  <si>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</si>
  <si>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</si>
  <si>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</si>
  <si>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</si>
  <si>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</si>
  <si>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</si>
  <si>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</si>
  <si>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</si>
  <si>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</si>
  <si>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</si>
  <si>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</si>
  <si>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</si>
  <si>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</si>
  <si>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</si>
  <si>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</si>
  <si>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</si>
  <si>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</si>
  <si>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</si>
  <si>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</si>
  <si>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</si>
  <si>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</si>
  <si>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</si>
  <si>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</si>
  <si>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</si>
  <si>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</si>
  <si>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</si>
  <si>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</si>
  <si>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</si>
  <si>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</si>
  <si>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</si>
  <si>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</si>
  <si>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</si>
  <si>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</si>
  <si>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</si>
  <si>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</si>
  <si>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</si>
  <si>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</si>
  <si>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</si>
  <si>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</si>
  <si>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</si>
  <si>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</si>
  <si>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</si>
  <si>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</si>
  <si>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</si>
  <si>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</si>
  <si>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</si>
  <si>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</si>
  <si>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</si>
  <si>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</si>
  <si>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</si>
  <si>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</si>
  <si>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</si>
  <si>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</si>
  <si>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</si>
  <si>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</si>
  <si>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</si>
  <si>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</si>
  <si>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</si>
  <si>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</si>
  <si>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</si>
  <si>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</si>
  <si>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</si>
  <si>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</si>
  <si>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</si>
  <si>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</si>
  <si>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</si>
  <si>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</si>
  <si>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</si>
  <si>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</si>
  <si>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</si>
  <si>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</si>
  <si>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</si>
  <si>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</si>
  <si>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</si>
  <si>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</si>
  <si>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</si>
  <si>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</si>
  <si>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</si>
  <si>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</si>
  <si>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</si>
  <si>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</si>
  <si>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</si>
  <si>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</si>
  <si>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</si>
  <si>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</si>
  <si>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</si>
  <si>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</si>
  <si>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</si>
  <si>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</si>
  <si>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</si>
  <si>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</si>
  <si>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ACB             </t>
  </si>
  <si>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</si>
  <si>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</si>
  <si>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</si>
  <si>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</si>
  <si>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</si>
  <si>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</si>
  <si>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</si>
  <si>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</si>
  <si>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</si>
  <si>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</si>
  <si>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 xml:space="preserve">     VCB             </t>
  </si>
  <si>
    <t>Đại diện được ủy quyền của Ngân hàng giám sát</t>
  </si>
  <si>
    <t>Đại diện được ủy quyền của Công ty quản lý Quỹ</t>
  </si>
  <si>
    <t xml:space="preserve">     HCM             </t>
  </si>
  <si>
    <t xml:space="preserve">     VPB             </t>
  </si>
  <si>
    <t>Cùng kỳ năm trước</t>
  </si>
  <si>
    <t>Năm 2024
Year 2024</t>
  </si>
  <si>
    <t xml:space="preserve">     CTG             </t>
  </si>
  <si>
    <t>mua</t>
  </si>
  <si>
    <t xml:space="preserve">     BVH             </t>
  </si>
  <si>
    <t xml:space="preserve">     MBB             </t>
  </si>
  <si>
    <t xml:space="preserve">     SSI             </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</si>
  <si>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</si>
  <si>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</si>
  <si>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</si>
  <si>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</si>
  <si>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</si>
  <si>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</si>
  <si>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</si>
  <si>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 xml:space="preserve">     EVF             </t>
  </si>
  <si>
    <t xml:space="preserve">     MSB             </t>
  </si>
  <si>
    <t xml:space="preserve">     STB             </t>
  </si>
  <si>
    <t xml:space="preserve">     VCI             </t>
  </si>
  <si>
    <t xml:space="preserve">     VIB             </t>
  </si>
  <si>
    <r>
      <t xml:space="preserve">Quyền mua SSI
</t>
    </r>
    <r>
      <rPr>
        <i/>
        <sz val="10"/>
        <color theme="1"/>
        <rFont val="Tahoma"/>
        <family val="2"/>
      </rPr>
      <t>Rights</t>
    </r>
  </si>
  <si>
    <t>quyền mua</t>
  </si>
  <si>
    <t>2246.10</t>
  </si>
  <si>
    <t>Thay đổi NAV do mua lại, phát hành thêm Chứng chỉ quỹ (= III.1 - III.2)
Change of Net Asset Value due to subscription, redemption during the period</t>
  </si>
  <si>
    <t>KỲ BÁO CÁO/ THIS PERIOD
31/01/2025</t>
  </si>
  <si>
    <t>Ngày 31 tháng 01 năm 2025
As at 31 Jan 2025</t>
  </si>
  <si>
    <t>Năm 2025
Year 2025</t>
  </si>
  <si>
    <t xml:space="preserve"> -   </t>
  </si>
  <si>
    <t xml:space="preserve">     HDB             </t>
  </si>
  <si>
    <t xml:space="preserve">     LPB             </t>
  </si>
  <si>
    <t xml:space="preserve">     PVI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</si>
  <si>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</si>
  <si>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</si>
  <si>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</si>
  <si>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</si>
  <si>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</si>
  <si>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</si>
  <si>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</si>
  <si>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</si>
  <si>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</si>
  <si>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</si>
  <si>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</si>
  <si>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</si>
  <si>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</si>
  <si>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</si>
  <si>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</si>
  <si>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</si>
  <si>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</si>
  <si>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</si>
  <si>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Tháng 2 năm 2025/Feb 2025</t>
  </si>
  <si>
    <t>Tại ngày 28 tháng 02 năm 2025/ As at 28 Feb 2025</t>
  </si>
  <si>
    <t>Ngày 06 tháng 03 năm 2025
06 Mar 2025</t>
  </si>
  <si>
    <t>KỲ BÁO CÁO/ THIS PERIOD
28/02/2025</t>
  </si>
  <si>
    <t>Ngày 28 tháng 02 năm 2025
As at 28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</si>
</sst>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
      <b/>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557">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70" fontId="161" fillId="0" borderId="1" xfId="1" applyNumberFormat="1" applyFont="1" applyFill="1" applyBorder="1" applyAlignment="1" applyProtection="1">
      <alignment horizontal="center" vertical="center" wrapText="1"/>
    </xf>
    <xf numFmtId="170" fontId="18" fillId="0" borderId="0" xfId="4" applyNumberFormat="1" applyFont="1" applyFill="1" applyBorder="1"/>
    <xf numFmtId="0" fontId="163" fillId="2" borderId="0" xfId="19" applyFont="1" applyFill="1" applyAlignment="1">
      <alignment horizontal="center" vertical="center"/>
    </xf>
    <xf numFmtId="167" fontId="160" fillId="0" borderId="0" xfId="0" applyNumberFormat="1" applyFont="1" applyFill="1"/>
    <xf numFmtId="170" fontId="160" fillId="0" borderId="0" xfId="4" applyNumberFormat="1" applyFont="1" applyFill="1"/>
    <xf numFmtId="170" fontId="18" fillId="0" borderId="0" xfId="1" applyNumberFormat="1" applyFont="1" applyFill="1" applyAlignment="1">
      <alignment vertical="center"/>
      <protection locked="0"/>
    </xf>
    <xf numFmtId="170" fontId="18" fillId="0" borderId="0" xfId="1" applyNumberFormat="1" applyFont="1" applyFill="1">
      <protection locked="0"/>
    </xf>
    <xf numFmtId="0" fontId="18" fillId="0" borderId="0" xfId="30" applyFont="1" applyFill="1" applyAlignment="1">
      <alignment vertical="center"/>
    </xf>
    <xf numFmtId="170" fontId="18" fillId="0" borderId="0" xfId="4" applyNumberFormat="1" applyFont="1" applyFill="1"/>
    <xf numFmtId="0" fontId="161" fillId="2" borderId="0" xfId="19" applyFont="1" applyFill="1" applyAlignment="1">
      <alignment horizontal="center" vertical="center" wrapText="1"/>
    </xf>
    <xf numFmtId="0" fontId="160" fillId="0" borderId="0" xfId="30" applyFont="1" applyFill="1"/>
    <xf numFmtId="0" fontId="160" fillId="0" borderId="1" xfId="0" applyFont="1" applyFill="1" applyBorder="1" applyAlignment="1">
      <alignment horizontal="left" vertical="center" wrapText="1"/>
    </xf>
    <xf numFmtId="0" fontId="18" fillId="0" borderId="0" xfId="30" applyFont="1" applyFill="1"/>
    <xf numFmtId="170"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170" fontId="18" fillId="0" borderId="0" xfId="1" applyNumberFormat="1" applyFont="1" applyFill="1" applyBorder="1">
      <protection locked="0"/>
    </xf>
    <xf numFmtId="170" fontId="17" fillId="0" borderId="0" xfId="1" applyNumberFormat="1" applyFont="1" applyFill="1" applyBorder="1">
      <protection locked="0"/>
    </xf>
    <xf numFmtId="0" fontId="16" fillId="0" borderId="0" xfId="0" applyFont="1" applyFill="1"/>
    <xf numFmtId="170"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1" fillId="0" borderId="1" xfId="19" applyNumberFormat="1" applyFont="1" applyFill="1" applyBorder="1" applyAlignment="1">
      <alignment horizontal="center" vertical="center" wrapText="1"/>
    </xf>
    <xf numFmtId="170" fontId="16" fillId="0" borderId="0" xfId="1" applyNumberFormat="1" applyFont="1" applyFill="1">
      <protection locked="0"/>
    </xf>
    <xf numFmtId="41" fontId="161" fillId="0" borderId="1" xfId="0" applyNumberFormat="1" applyFont="1" applyFill="1" applyBorder="1" applyAlignment="1">
      <alignment horizontal="right" vertical="center" wrapText="1"/>
    </xf>
    <xf numFmtId="170" fontId="17" fillId="0" borderId="0" xfId="1" applyNumberFormat="1" applyFont="1" applyFill="1" applyAlignment="1">
      <alignment vertical="center"/>
      <protection locked="0"/>
    </xf>
    <xf numFmtId="170" fontId="17" fillId="0" borderId="0" xfId="30" applyNumberFormat="1" applyFont="1" applyFill="1" applyAlignment="1">
      <alignment vertical="center"/>
    </xf>
    <xf numFmtId="41" fontId="160" fillId="0" borderId="1" xfId="0" applyNumberFormat="1" applyFont="1" applyFill="1" applyBorder="1" applyAlignment="1">
      <alignment horizontal="right" vertical="center" wrapText="1"/>
    </xf>
    <xf numFmtId="170" fontId="18" fillId="0" borderId="0" xfId="30" applyNumberFormat="1" applyFont="1" applyFill="1" applyAlignment="1">
      <alignment vertical="center"/>
    </xf>
    <xf numFmtId="170"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169" fontId="18" fillId="0" borderId="1" xfId="1" applyFont="1" applyFill="1" applyBorder="1" applyAlignment="1" applyProtection="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7" fontId="18" fillId="0" borderId="1" xfId="0" applyNumberFormat="1" applyFont="1" applyFill="1" applyBorder="1" applyAlignment="1">
      <alignment horizontal="right" vertical="center" wrapText="1"/>
    </xf>
    <xf numFmtId="167" fontId="17" fillId="0" borderId="1" xfId="0" applyNumberFormat="1" applyFont="1" applyFill="1" applyBorder="1" applyAlignment="1">
      <alignment horizontal="right" vertical="center" wrapText="1"/>
    </xf>
    <xf numFmtId="170" fontId="18" fillId="0" borderId="1" xfId="0" applyNumberFormat="1" applyFont="1" applyFill="1" applyBorder="1" applyAlignment="1">
      <alignment horizontal="right" vertical="center" wrapText="1"/>
    </xf>
    <xf numFmtId="172" fontId="18" fillId="0" borderId="1" xfId="0" applyNumberFormat="1" applyFont="1" applyFill="1" applyBorder="1" applyAlignment="1">
      <alignment horizontal="right" vertical="center" wrapText="1"/>
    </xf>
    <xf numFmtId="167" fontId="17" fillId="2" borderId="1" xfId="0"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1" xfId="1" applyNumberFormat="1" applyFont="1" applyFill="1" applyBorder="1" applyAlignment="1">
      <alignment horizontal="center" vertical="center" wrapText="1"/>
      <protection locked="0"/>
    </xf>
    <xf numFmtId="170" fontId="161" fillId="0" borderId="0" xfId="1" applyNumberFormat="1" applyFont="1" applyFill="1">
      <protection locked="0"/>
    </xf>
    <xf numFmtId="0" fontId="165" fillId="0" borderId="0" xfId="0" applyFont="1"/>
    <xf numFmtId="0" fontId="160" fillId="0" borderId="0" xfId="0" applyFont="1"/>
    <xf numFmtId="0" fontId="160" fillId="2" borderId="0" xfId="30" applyFont="1" applyFill="1"/>
    <xf numFmtId="10" fontId="160" fillId="0" borderId="0" xfId="44" applyNumberFormat="1" applyFont="1" applyFill="1" applyProtection="1"/>
    <xf numFmtId="10" fontId="160" fillId="0" borderId="0" xfId="30" applyNumberFormat="1" applyFont="1" applyFill="1"/>
    <xf numFmtId="170" fontId="160" fillId="0" borderId="1" xfId="1" applyNumberFormat="1" applyFont="1" applyFill="1" applyBorder="1" applyAlignment="1" applyProtection="1">
      <alignment horizontal="right" vertical="center" wrapText="1"/>
    </xf>
    <xf numFmtId="170" fontId="160" fillId="0" borderId="1" xfId="1" applyNumberFormat="1" applyFont="1" applyFill="1" applyBorder="1" applyAlignment="1" applyProtection="1">
      <alignment horizontal="lef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169" fontId="165" fillId="61" borderId="0" xfId="1" applyFont="1" applyFill="1">
      <protection locked="0"/>
    </xf>
    <xf numFmtId="49" fontId="160" fillId="0" borderId="1" xfId="19" applyNumberFormat="1" applyFont="1" applyFill="1" applyBorder="1" applyAlignment="1">
      <alignment horizontal="left" vertical="center" wrapText="1" indent="1"/>
    </xf>
    <xf numFmtId="41"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41"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71"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167"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70"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70" fontId="160" fillId="0" borderId="2" xfId="1" applyNumberFormat="1" applyFont="1" applyFill="1" applyBorder="1" applyAlignment="1" applyProtection="1">
      <alignment horizontal="right"/>
    </xf>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6" fillId="0" borderId="0" xfId="0" applyFont="1" applyFill="1"/>
    <xf numFmtId="41" fontId="167" fillId="0" borderId="1" xfId="0" applyNumberFormat="1" applyFont="1" applyFill="1" applyBorder="1" applyAlignment="1">
      <alignment horizontal="right" vertical="center" wrapText="1"/>
    </xf>
    <xf numFmtId="10" fontId="166" fillId="0" borderId="1" xfId="0" applyNumberFormat="1" applyFont="1" applyFill="1" applyBorder="1" applyAlignment="1">
      <alignment horizontal="right" vertical="center" wrapText="1"/>
    </xf>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223" fontId="160" fillId="0" borderId="1" xfId="2" applyNumberFormat="1" applyFont="1" applyFill="1" applyBorder="1" applyAlignment="1">
      <alignment horizontal="right" vertical="center"/>
    </xf>
    <xf numFmtId="0" fontId="18" fillId="2" borderId="0" xfId="30" applyFont="1" applyFill="1" applyBorder="1"/>
    <xf numFmtId="0" fontId="18" fillId="2" borderId="0" xfId="0" applyFont="1" applyFill="1" applyBorder="1"/>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41" fontId="160" fillId="2" borderId="1" xfId="0" applyNumberFormat="1" applyFont="1" applyFill="1" applyBorder="1" applyAlignment="1">
      <alignment horizontal="left" vertical="center" wrapText="1"/>
    </xf>
    <xf numFmtId="41" fontId="160" fillId="2" borderId="1" xfId="0" applyNumberFormat="1" applyFont="1" applyFill="1" applyBorder="1" applyAlignment="1">
      <alignment horizontal="right" vertical="center" wrapText="1"/>
    </xf>
    <xf numFmtId="0" fontId="14" fillId="0" borderId="0" xfId="0" applyFont="1" applyFill="1"/>
    <xf numFmtId="0" fontId="17" fillId="2" borderId="8" xfId="0" applyFont="1" applyFill="1" applyBorder="1"/>
    <xf numFmtId="0" fontId="18" fillId="2" borderId="8" xfId="0" applyFont="1" applyFill="1" applyBorder="1"/>
    <xf numFmtId="170" fontId="166" fillId="0" borderId="0" xfId="1" applyNumberFormat="1" applyFont="1" applyFill="1" applyAlignment="1">
      <alignment vertical="center"/>
      <protection locked="0"/>
    </xf>
    <xf numFmtId="170" fontId="166" fillId="2" borderId="0" xfId="1" applyNumberFormat="1" applyFont="1" applyFill="1">
      <protection locked="0"/>
    </xf>
    <xf numFmtId="170" fontId="17" fillId="2" borderId="1" xfId="5" applyNumberFormat="1" applyFont="1" applyFill="1" applyBorder="1" applyAlignment="1" applyProtection="1">
      <alignment vertical="center"/>
      <protection locked="0"/>
    </xf>
    <xf numFmtId="169" fontId="18" fillId="2" borderId="1" xfId="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1" fontId="18" fillId="0" borderId="1" xfId="0" applyNumberFormat="1" applyFont="1" applyFill="1" applyBorder="1" applyAlignment="1">
      <alignment horizontal="left" vertical="center" wrapText="1"/>
    </xf>
    <xf numFmtId="170" fontId="18" fillId="0" borderId="1" xfId="1" applyNumberFormat="1" applyFont="1" applyFill="1" applyBorder="1" applyAlignment="1" applyProtection="1">
      <alignment vertical="center" wrapText="1"/>
    </xf>
    <xf numFmtId="170" fontId="18" fillId="0" borderId="1" xfId="1" applyNumberFormat="1" applyFont="1" applyFill="1" applyBorder="1" applyAlignment="1">
      <alignment vertical="center" wrapText="1"/>
      <protection locked="0"/>
    </xf>
    <xf numFmtId="170" fontId="18" fillId="0" borderId="1" xfId="1" applyNumberFormat="1" applyFont="1" applyFill="1" applyBorder="1" applyAlignment="1" applyProtection="1">
      <alignment horizontal="right" vertical="center" wrapText="1"/>
    </xf>
    <xf numFmtId="43" fontId="18" fillId="0" borderId="1" xfId="1" applyNumberFormat="1" applyFont="1" applyFill="1" applyBorder="1" applyAlignment="1" applyProtection="1">
      <alignment vertical="center" wrapText="1"/>
    </xf>
    <xf numFmtId="169" fontId="18" fillId="0" borderId="1" xfId="1" applyFont="1" applyFill="1" applyBorder="1" applyAlignment="1" applyProtection="1">
      <alignment vertical="center" wrapText="1"/>
    </xf>
    <xf numFmtId="10" fontId="18" fillId="2" borderId="1" xfId="1" applyNumberFormat="1" applyFont="1" applyFill="1" applyBorder="1" applyAlignment="1" applyProtection="1">
      <alignment vertical="center" wrapText="1"/>
    </xf>
    <xf numFmtId="14" fontId="160" fillId="0" borderId="0" xfId="0" applyNumberFormat="1" applyFont="1" applyAlignment="1">
      <alignment vertical="center"/>
    </xf>
    <xf numFmtId="14" fontId="160" fillId="0" borderId="0" xfId="0" applyNumberFormat="1" applyFont="1" applyAlignment="1">
      <alignment horizontal="left" vertical="center"/>
    </xf>
    <xf numFmtId="0" fontId="14" fillId="0" borderId="1" xfId="0" applyFont="1" applyFill="1" applyBorder="1"/>
    <xf numFmtId="170" fontId="14" fillId="0" borderId="1" xfId="1" applyNumberFormat="1" applyFont="1" applyFill="1" applyBorder="1">
      <protection locked="0"/>
    </xf>
    <xf numFmtId="43" fontId="14" fillId="0" borderId="0" xfId="0" applyNumberFormat="1" applyFont="1" applyFill="1"/>
    <xf numFmtId="0" fontId="32" fillId="0" borderId="0" xfId="0" applyFont="1" applyFill="1"/>
    <xf numFmtId="170" fontId="32" fillId="0" borderId="0" xfId="0" applyNumberFormat="1" applyFont="1" applyFill="1"/>
    <xf numFmtId="14" fontId="14" fillId="0" borderId="1" xfId="0" applyNumberFormat="1" applyFont="1" applyFill="1" applyBorder="1"/>
    <xf numFmtId="3" fontId="14" fillId="0" borderId="1" xfId="0" applyNumberFormat="1" applyFont="1" applyFill="1" applyBorder="1"/>
    <xf numFmtId="169" fontId="14" fillId="0" borderId="1" xfId="1" applyFont="1" applyFill="1" applyBorder="1">
      <protection locked="0"/>
    </xf>
    <xf numFmtId="169" fontId="18" fillId="0" borderId="0" xfId="1" applyFont="1" applyFill="1">
      <protection locked="0"/>
    </xf>
    <xf numFmtId="169" fontId="14" fillId="0" borderId="0" xfId="1" applyFont="1" applyFill="1">
      <protection locked="0"/>
    </xf>
    <xf numFmtId="169" fontId="14" fillId="0" borderId="0" xfId="1" applyNumberFormat="1" applyFont="1" applyFill="1">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167" fontId="160" fillId="0" borderId="1" xfId="0" applyNumberFormat="1" applyFont="1" applyFill="1" applyBorder="1" applyAlignment="1">
      <alignment horizontal="right" vertical="center" wrapText="1"/>
    </xf>
    <xf numFmtId="167" fontId="161" fillId="0" borderId="1" xfId="0" applyNumberFormat="1" applyFont="1" applyFill="1" applyBorder="1" applyAlignment="1">
      <alignment horizontal="right" vertical="center" wrapText="1"/>
    </xf>
    <xf numFmtId="170" fontId="160" fillId="0" borderId="1" xfId="0" applyNumberFormat="1" applyFont="1" applyFill="1" applyBorder="1" applyAlignment="1">
      <alignment horizontal="right" vertical="center" wrapText="1"/>
    </xf>
    <xf numFmtId="0" fontId="18" fillId="0" borderId="0" xfId="0"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8" fillId="0" borderId="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center"/>
    </xf>
    <xf numFmtId="170" fontId="18" fillId="2" borderId="0" xfId="237" applyNumberFormat="1" applyFont="1" applyFill="1" applyAlignment="1">
      <alignment horizontal="center"/>
    </xf>
    <xf numFmtId="170" fontId="17" fillId="2" borderId="8" xfId="1" applyNumberFormat="1" applyFont="1" applyFill="1" applyBorder="1" applyAlignment="1">
      <alignment horizontal="center"/>
      <protection locked="0"/>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0" fontId="18" fillId="2" borderId="0" xfId="48" applyFont="1" applyFill="1" applyAlignment="1">
      <alignment horizontal="center"/>
    </xf>
    <xf numFmtId="49" fontId="17" fillId="0" borderId="1" xfId="0" applyNumberFormat="1" applyFont="1" applyFill="1" applyBorder="1" applyAlignment="1">
      <alignment horizontal="center" vertical="center" wrapText="1"/>
    </xf>
    <xf numFmtId="170" fontId="17" fillId="0" borderId="1" xfId="1" applyNumberFormat="1" applyFont="1" applyFill="1" applyBorder="1" applyAlignment="1">
      <alignment horizontal="center" vertical="center" wrapText="1"/>
      <protection locked="0"/>
    </xf>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170" fontId="17" fillId="0" borderId="1" xfId="1" applyNumberFormat="1" applyFont="1" applyFill="1" applyBorder="1" applyAlignment="1">
      <alignment horizontal="left" wrapText="1"/>
      <protection locked="0"/>
    </xf>
    <xf numFmtId="167" fontId="18" fillId="0" borderId="1" xfId="1" applyNumberFormat="1" applyFont="1" applyFill="1" applyBorder="1" applyAlignment="1" applyProtection="1">
      <alignment horizontal="right" vertical="center"/>
    </xf>
    <xf numFmtId="170" fontId="17" fillId="0" borderId="1" xfId="1" applyNumberFormat="1" applyFont="1" applyFill="1" applyBorder="1" applyAlignment="1">
      <alignment horizontal="right" vertical="center" wrapText="1"/>
      <protection locked="0"/>
    </xf>
    <xf numFmtId="170" fontId="17" fillId="0" borderId="1" xfId="1" applyNumberFormat="1" applyFont="1" applyFill="1" applyBorder="1" applyAlignment="1">
      <alignment horizontal="left"/>
      <protection locked="0"/>
    </xf>
    <xf numFmtId="170" fontId="18" fillId="0" borderId="0" xfId="0" applyNumberFormat="1" applyFont="1" applyFill="1"/>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167" fontId="17" fillId="0" borderId="1" xfId="1" applyNumberFormat="1" applyFont="1" applyFill="1" applyBorder="1" applyAlignment="1" applyProtection="1">
      <alignment horizontal="right" vertical="center"/>
    </xf>
    <xf numFmtId="167" fontId="18" fillId="2" borderId="1" xfId="1" applyNumberFormat="1" applyFont="1" applyFill="1" applyBorder="1" applyAlignment="1" applyProtection="1">
      <alignment horizontal="right" vertical="center"/>
    </xf>
    <xf numFmtId="170" fontId="17" fillId="0" borderId="0" xfId="0" applyNumberFormat="1" applyFont="1" applyFill="1"/>
    <xf numFmtId="170" fontId="18" fillId="0" borderId="1" xfId="1" applyNumberFormat="1" applyFont="1" applyFill="1" applyBorder="1" applyAlignment="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170" fontId="17" fillId="0" borderId="1" xfId="1" applyNumberFormat="1" applyFont="1" applyFill="1" applyBorder="1" applyAlignment="1">
      <alignment horizontal="right" vertical="center"/>
      <protection locked="0"/>
    </xf>
    <xf numFmtId="167" fontId="18" fillId="0" borderId="1" xfId="8" applyNumberFormat="1" applyFont="1" applyFill="1" applyBorder="1" applyAlignment="1">
      <alignment horizontal="right" vertical="center" wrapText="1"/>
    </xf>
    <xf numFmtId="169" fontId="17" fillId="0" borderId="1" xfId="1" applyFont="1" applyFill="1" applyBorder="1" applyAlignment="1">
      <alignment horizontal="right" vertical="center"/>
      <protection locked="0"/>
    </xf>
    <xf numFmtId="169" fontId="18" fillId="0" borderId="1" xfId="1" applyFont="1" applyFill="1" applyBorder="1" applyAlignment="1">
      <alignment horizontal="right" vertical="center"/>
      <protection locked="0"/>
    </xf>
    <xf numFmtId="169" fontId="18" fillId="0" borderId="1" xfId="1" applyFont="1" applyFill="1" applyBorder="1" applyAlignment="1">
      <alignment horizontal="right" vertical="center" wrapText="1"/>
      <protection locked="0"/>
    </xf>
    <xf numFmtId="49" fontId="17" fillId="0" borderId="1" xfId="0" applyNumberFormat="1" applyFont="1" applyFill="1" applyBorder="1" applyAlignment="1">
      <alignment horizontal="left"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wrapText="1"/>
    </xf>
    <xf numFmtId="0" fontId="18" fillId="0" borderId="0" xfId="0" applyFont="1" applyFill="1" applyAlignment="1">
      <alignment horizontal="left"/>
    </xf>
    <xf numFmtId="0" fontId="18" fillId="0" borderId="0" xfId="0" applyFont="1" applyFill="1" applyAlignment="1">
      <alignment horizontal="center" vertical="center"/>
    </xf>
    <xf numFmtId="0" fontId="18" fillId="0" borderId="0" xfId="0" applyFont="1" applyFill="1" applyAlignment="1">
      <alignment horizontal="right"/>
    </xf>
    <xf numFmtId="170" fontId="17" fillId="0" borderId="0" xfId="1" applyNumberFormat="1" applyFont="1" applyFill="1" applyBorder="1" applyAlignment="1">
      <alignment horizontal="left"/>
      <protection locked="0"/>
    </xf>
    <xf numFmtId="0" fontId="18" fillId="0" borderId="0" xfId="0" applyFont="1" applyFill="1" applyAlignment="1">
      <alignment vertical="center"/>
    </xf>
    <xf numFmtId="170" fontId="18" fillId="0" borderId="0" xfId="2" applyNumberFormat="1" applyFont="1" applyFill="1" applyAlignment="1">
      <alignment vertical="center"/>
    </xf>
    <xf numFmtId="0" fontId="18" fillId="0" borderId="0" xfId="0" applyFont="1" applyFill="1" applyAlignment="1">
      <alignment horizontal="center" vertical="center"/>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Alignment="1">
      <alignment vertical="top"/>
    </xf>
    <xf numFmtId="0" fontId="18" fillId="0" borderId="0" xfId="0" applyFont="1" applyFill="1" applyAlignment="1">
      <alignment horizontal="center" vertical="top"/>
    </xf>
    <xf numFmtId="0" fontId="160" fillId="0" borderId="1" xfId="19" applyFont="1" applyFill="1" applyBorder="1" applyAlignment="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7" sqref="C27"/>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2" t="s">
        <v>430</v>
      </c>
      <c r="B1" s="162" t="s">
        <v>431</v>
      </c>
      <c r="C1" s="162" t="s">
        <v>432</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BCtinhhinhtaichinh!D33-BCDanhMucDauTu_06029!F63</f>
        <v>0</v>
      </c>
    </row>
    <row r="7" spans="1:3">
      <c r="A7" s="162"/>
      <c r="B7" s="163"/>
      <c r="C7" s="163">
        <f>BCtinhhinhtaichinh!D33-BCDanhMucDauTu_06029!F63</f>
        <v>0</v>
      </c>
    </row>
    <row r="10" spans="1:3">
      <c r="B10" s="215" t="s">
        <v>683</v>
      </c>
    </row>
    <row r="11" spans="1:3">
      <c r="B11" s="7"/>
    </row>
    <row r="12" spans="1:3">
      <c r="B12" s="8" t="s">
        <v>684</v>
      </c>
    </row>
    <row r="13" spans="1:3" ht="15">
      <c r="B13" s="164"/>
    </row>
    <row r="14" spans="1:3" ht="21">
      <c r="B14" s="216" t="s">
        <v>685</v>
      </c>
    </row>
    <row r="15" spans="1:3" ht="15">
      <c r="B15" s="164"/>
    </row>
    <row r="16" spans="1:3" ht="21">
      <c r="B16" s="165" t="s">
        <v>686</v>
      </c>
      <c r="C16" s="165" t="s">
        <v>658</v>
      </c>
    </row>
    <row r="21" spans="2:3" ht="25.5">
      <c r="B21" s="166" t="s">
        <v>687</v>
      </c>
      <c r="C21" s="166" t="s">
        <v>659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Normal="100" zoomScaleSheetLayoutView="85" zoomScalePageLayoutView="77" workbookViewId="0">
      <selection activeCell="E16" sqref="E16"/>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76" t="s">
        <v>506</v>
      </c>
      <c r="B1" s="476"/>
      <c r="C1" s="476"/>
      <c r="D1" s="476"/>
      <c r="E1" s="476"/>
      <c r="F1" s="476"/>
      <c r="G1" s="476"/>
      <c r="H1" s="476"/>
      <c r="I1" s="476"/>
      <c r="J1" s="476"/>
      <c r="K1" s="476"/>
    </row>
    <row r="2" spans="1:11" ht="28.5" customHeight="1">
      <c r="A2" s="477" t="s">
        <v>646</v>
      </c>
      <c r="B2" s="477"/>
      <c r="C2" s="477"/>
      <c r="D2" s="477"/>
      <c r="E2" s="477"/>
      <c r="F2" s="477"/>
      <c r="G2" s="477"/>
      <c r="H2" s="477"/>
      <c r="I2" s="477"/>
      <c r="J2" s="477"/>
      <c r="K2" s="477"/>
    </row>
    <row r="3" spans="1:11" ht="15" customHeight="1">
      <c r="A3" s="478" t="s">
        <v>234</v>
      </c>
      <c r="B3" s="478"/>
      <c r="C3" s="478"/>
      <c r="D3" s="478"/>
      <c r="E3" s="478"/>
      <c r="F3" s="478"/>
      <c r="G3" s="478"/>
      <c r="H3" s="478"/>
      <c r="I3" s="478"/>
      <c r="J3" s="478"/>
      <c r="K3" s="478"/>
    </row>
    <row r="4" spans="1:11">
      <c r="A4" s="478"/>
      <c r="B4" s="478"/>
      <c r="C4" s="478"/>
      <c r="D4" s="478"/>
      <c r="E4" s="478"/>
      <c r="F4" s="478"/>
      <c r="G4" s="478"/>
      <c r="H4" s="478"/>
      <c r="I4" s="478"/>
      <c r="J4" s="478"/>
      <c r="K4" s="478"/>
    </row>
    <row r="5" spans="1:11">
      <c r="A5" s="471" t="str">
        <f>'ngay thang'!B12</f>
        <v>Tại ngày 28 tháng 02 năm 2025/ As at 28 Feb 2025</v>
      </c>
      <c r="B5" s="471"/>
      <c r="C5" s="471"/>
      <c r="D5" s="471"/>
      <c r="E5" s="471"/>
      <c r="F5" s="471"/>
      <c r="G5" s="471"/>
      <c r="H5" s="471"/>
      <c r="I5" s="471"/>
      <c r="J5" s="471"/>
      <c r="K5" s="471"/>
    </row>
    <row r="6" spans="1:11">
      <c r="A6" s="15"/>
      <c r="B6" s="15"/>
      <c r="C6" s="15"/>
      <c r="D6" s="15"/>
      <c r="E6" s="15"/>
      <c r="F6" s="1"/>
    </row>
    <row r="7" spans="1:11" ht="27.75" customHeight="1">
      <c r="A7" s="475" t="s">
        <v>243</v>
      </c>
      <c r="B7" s="475"/>
      <c r="D7" s="475" t="s">
        <v>604</v>
      </c>
      <c r="E7" s="475"/>
      <c r="F7" s="475"/>
      <c r="G7" s="475"/>
      <c r="H7" s="475"/>
      <c r="I7" s="475"/>
      <c r="J7" s="475"/>
    </row>
    <row r="8" spans="1:11" ht="31.5" customHeight="1">
      <c r="A8" s="475" t="s">
        <v>241</v>
      </c>
      <c r="B8" s="475"/>
      <c r="D8" s="475" t="s">
        <v>443</v>
      </c>
      <c r="E8" s="475"/>
      <c r="F8" s="475"/>
      <c r="G8" s="475"/>
      <c r="H8" s="475"/>
      <c r="I8" s="475"/>
      <c r="J8" s="475"/>
    </row>
    <row r="9" spans="1:11" ht="31.5" customHeight="1">
      <c r="A9" s="472" t="s">
        <v>240</v>
      </c>
      <c r="B9" s="472"/>
      <c r="D9" s="472" t="s">
        <v>242</v>
      </c>
      <c r="E9" s="472"/>
      <c r="F9" s="472"/>
      <c r="G9" s="472"/>
      <c r="H9" s="472"/>
      <c r="I9" s="472"/>
      <c r="J9" s="472"/>
    </row>
    <row r="10" spans="1:11" ht="31.5" customHeight="1">
      <c r="A10" s="472" t="s">
        <v>244</v>
      </c>
      <c r="B10" s="472"/>
      <c r="D10" s="475" t="str">
        <f>'ngay thang'!B14</f>
        <v>Ngày 06 tháng 03 năm 2025
06 Mar 2025</v>
      </c>
      <c r="E10" s="472"/>
      <c r="F10" s="472"/>
      <c r="G10" s="472"/>
      <c r="H10" s="472"/>
      <c r="I10" s="472"/>
      <c r="J10" s="472"/>
    </row>
    <row r="12" spans="1:11" s="26" customFormat="1" ht="29.25" customHeight="1">
      <c r="A12" s="479" t="s">
        <v>206</v>
      </c>
      <c r="B12" s="479" t="s">
        <v>207</v>
      </c>
      <c r="C12" s="479" t="s">
        <v>198</v>
      </c>
      <c r="D12" s="479" t="s">
        <v>230</v>
      </c>
      <c r="E12" s="479" t="s">
        <v>208</v>
      </c>
      <c r="F12" s="479" t="s">
        <v>209</v>
      </c>
      <c r="G12" s="479" t="s">
        <v>210</v>
      </c>
      <c r="H12" s="481" t="s">
        <v>211</v>
      </c>
      <c r="I12" s="482"/>
      <c r="J12" s="481" t="s">
        <v>214</v>
      </c>
      <c r="K12" s="482"/>
    </row>
    <row r="13" spans="1:11" s="26" customFormat="1" ht="51">
      <c r="A13" s="480"/>
      <c r="B13" s="480"/>
      <c r="C13" s="480"/>
      <c r="D13" s="480"/>
      <c r="E13" s="480"/>
      <c r="F13" s="480"/>
      <c r="G13" s="480"/>
      <c r="H13" s="161" t="s">
        <v>212</v>
      </c>
      <c r="I13" s="161" t="s">
        <v>213</v>
      </c>
      <c r="J13" s="161" t="s">
        <v>215</v>
      </c>
      <c r="K13" s="161" t="s">
        <v>213</v>
      </c>
    </row>
    <row r="14" spans="1:11" s="26" customFormat="1" ht="25.5">
      <c r="A14" s="3" t="s">
        <v>72</v>
      </c>
      <c r="B14" s="4" t="s">
        <v>222</v>
      </c>
      <c r="C14" s="4" t="s">
        <v>73</v>
      </c>
      <c r="D14" s="153"/>
      <c r="E14" s="153"/>
      <c r="F14" s="154"/>
      <c r="G14" s="155"/>
      <c r="H14" s="4"/>
      <c r="I14" s="2"/>
      <c r="J14" s="5"/>
      <c r="K14" s="6"/>
    </row>
    <row r="15" spans="1:11" s="26" customFormat="1" ht="25.5">
      <c r="A15" s="3" t="s">
        <v>46</v>
      </c>
      <c r="B15" s="4" t="s">
        <v>223</v>
      </c>
      <c r="C15" s="4" t="s">
        <v>74</v>
      </c>
      <c r="D15" s="154"/>
      <c r="E15" s="154"/>
      <c r="F15" s="154"/>
      <c r="G15" s="155"/>
      <c r="H15" s="4"/>
      <c r="I15" s="2"/>
      <c r="J15" s="4"/>
      <c r="K15" s="2"/>
    </row>
    <row r="16" spans="1:11" s="26" customFormat="1" ht="25.5">
      <c r="A16" s="3" t="s">
        <v>75</v>
      </c>
      <c r="B16" s="4" t="s">
        <v>216</v>
      </c>
      <c r="C16" s="4" t="s">
        <v>76</v>
      </c>
      <c r="D16" s="154"/>
      <c r="E16" s="154"/>
      <c r="F16" s="154"/>
      <c r="G16" s="153"/>
      <c r="H16" s="4"/>
      <c r="I16" s="156"/>
      <c r="J16" s="4"/>
      <c r="K16" s="156"/>
    </row>
    <row r="17" spans="1:11" s="26" customFormat="1" ht="25.5">
      <c r="A17" s="3" t="s">
        <v>56</v>
      </c>
      <c r="B17" s="4" t="s">
        <v>217</v>
      </c>
      <c r="C17" s="4" t="s">
        <v>77</v>
      </c>
      <c r="D17" s="154"/>
      <c r="E17" s="154"/>
      <c r="F17" s="154"/>
      <c r="G17" s="155"/>
      <c r="H17" s="4"/>
      <c r="I17" s="2"/>
      <c r="J17" s="4"/>
      <c r="K17" s="2"/>
    </row>
    <row r="18" spans="1:11" s="26" customFormat="1" ht="25.5">
      <c r="A18" s="3" t="s">
        <v>78</v>
      </c>
      <c r="B18" s="4" t="s">
        <v>224</v>
      </c>
      <c r="C18" s="4" t="s">
        <v>79</v>
      </c>
      <c r="D18" s="154"/>
      <c r="E18" s="154"/>
      <c r="F18" s="154"/>
      <c r="G18" s="155"/>
      <c r="H18" s="4"/>
      <c r="I18" s="2"/>
      <c r="J18" s="4"/>
      <c r="K18" s="2"/>
    </row>
    <row r="19" spans="1:11" s="26" customFormat="1" ht="25.5">
      <c r="A19" s="3" t="s">
        <v>80</v>
      </c>
      <c r="B19" s="4" t="s">
        <v>218</v>
      </c>
      <c r="C19" s="4" t="s">
        <v>81</v>
      </c>
      <c r="D19" s="154"/>
      <c r="E19" s="154"/>
      <c r="F19" s="154"/>
      <c r="G19" s="155"/>
      <c r="H19" s="4"/>
      <c r="I19" s="2"/>
      <c r="J19" s="4"/>
      <c r="K19" s="2"/>
    </row>
    <row r="20" spans="1:11" s="26" customFormat="1" ht="25.5">
      <c r="A20" s="3" t="s">
        <v>46</v>
      </c>
      <c r="B20" s="4" t="s">
        <v>219</v>
      </c>
      <c r="C20" s="4" t="s">
        <v>82</v>
      </c>
      <c r="D20" s="154"/>
      <c r="E20" s="154"/>
      <c r="F20" s="154"/>
      <c r="G20" s="155"/>
      <c r="H20" s="4"/>
      <c r="I20" s="2"/>
      <c r="J20" s="4"/>
      <c r="K20" s="2"/>
    </row>
    <row r="21" spans="1:11" s="26" customFormat="1" ht="25.5">
      <c r="A21" s="3" t="s">
        <v>83</v>
      </c>
      <c r="B21" s="4" t="s">
        <v>220</v>
      </c>
      <c r="C21" s="4" t="s">
        <v>84</v>
      </c>
      <c r="D21" s="154"/>
      <c r="E21" s="154"/>
      <c r="F21" s="154"/>
      <c r="G21" s="155"/>
      <c r="H21" s="4"/>
      <c r="I21" s="2"/>
      <c r="J21" s="4"/>
      <c r="K21" s="2"/>
    </row>
    <row r="22" spans="1:11" s="26" customFormat="1" ht="25.5">
      <c r="A22" s="3" t="s">
        <v>56</v>
      </c>
      <c r="B22" s="4" t="s">
        <v>221</v>
      </c>
      <c r="C22" s="4" t="s">
        <v>85</v>
      </c>
      <c r="D22" s="154"/>
      <c r="E22" s="154"/>
      <c r="F22" s="154"/>
      <c r="G22" s="155"/>
      <c r="H22" s="4"/>
      <c r="I22" s="2"/>
      <c r="J22" s="4"/>
      <c r="K22" s="2"/>
    </row>
    <row r="23" spans="1:11" s="26" customFormat="1" ht="38.25">
      <c r="A23" s="3" t="s">
        <v>86</v>
      </c>
      <c r="B23" s="4" t="s">
        <v>225</v>
      </c>
      <c r="C23" s="4" t="s">
        <v>87</v>
      </c>
      <c r="D23" s="154"/>
      <c r="E23" s="154"/>
      <c r="F23" s="154"/>
      <c r="G23" s="155"/>
      <c r="H23" s="4"/>
      <c r="I23" s="2"/>
      <c r="J23" s="4"/>
      <c r="K23" s="2"/>
    </row>
    <row r="24" spans="1:11" s="26" customFormat="1" ht="12.75">
      <c r="A24" s="157"/>
      <c r="B24" s="158"/>
      <c r="C24" s="158"/>
      <c r="D24" s="154"/>
      <c r="E24" s="154"/>
      <c r="F24" s="154"/>
      <c r="G24" s="155"/>
      <c r="H24" s="4"/>
      <c r="I24" s="2"/>
      <c r="J24" s="5"/>
      <c r="K24" s="6"/>
    </row>
    <row r="25" spans="1:11" s="26" customFormat="1" ht="12.75">
      <c r="A25" s="159"/>
    </row>
    <row r="26" spans="1:11" s="26" customFormat="1" ht="12.75">
      <c r="A26" s="193" t="s">
        <v>631</v>
      </c>
      <c r="B26" s="1"/>
      <c r="C26" s="27"/>
      <c r="I26" s="28" t="s">
        <v>632</v>
      </c>
    </row>
    <row r="27" spans="1:11" s="26" customFormat="1" ht="12.75">
      <c r="A27" s="29" t="s">
        <v>175</v>
      </c>
      <c r="B27" s="1"/>
      <c r="C27" s="27"/>
      <c r="I27" s="30" t="s">
        <v>176</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235</v>
      </c>
      <c r="B36" s="1"/>
      <c r="C36" s="27"/>
      <c r="I36" s="21" t="s">
        <v>444</v>
      </c>
    </row>
    <row r="37" spans="1:11">
      <c r="A37" s="19" t="s">
        <v>591</v>
      </c>
      <c r="B37" s="1"/>
      <c r="C37" s="27"/>
      <c r="I37" s="21"/>
    </row>
    <row r="38" spans="1:11">
      <c r="A38" s="1" t="s">
        <v>236</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3" zoomScaleNormal="100" workbookViewId="0">
      <selection activeCell="C19" sqref="C19"/>
    </sheetView>
  </sheetViews>
  <sheetFormatPr defaultColWidth="9.140625" defaultRowHeight="15"/>
  <cols>
    <col min="1" max="1" width="4.85546875" style="152" customWidth="1"/>
    <col min="2" max="2" width="61.85546875" style="147" customWidth="1"/>
    <col min="3" max="3" width="33.5703125" style="147" customWidth="1"/>
    <col min="4" max="4" width="41.42578125" style="147" customWidth="1"/>
    <col min="5" max="16384" width="9.140625" style="147"/>
  </cols>
  <sheetData>
    <row r="1" spans="1:4" ht="27.75" customHeight="1">
      <c r="A1" s="490" t="s">
        <v>506</v>
      </c>
      <c r="B1" s="490"/>
      <c r="C1" s="490"/>
      <c r="D1" s="490"/>
    </row>
    <row r="2" spans="1:4" ht="28.5" customHeight="1">
      <c r="A2" s="491" t="s">
        <v>645</v>
      </c>
      <c r="B2" s="491"/>
      <c r="C2" s="491"/>
      <c r="D2" s="491"/>
    </row>
    <row r="3" spans="1:4" ht="15" customHeight="1">
      <c r="A3" s="492" t="s">
        <v>448</v>
      </c>
      <c r="B3" s="492"/>
      <c r="C3" s="492"/>
      <c r="D3" s="492"/>
    </row>
    <row r="4" spans="1:4">
      <c r="A4" s="492"/>
      <c r="B4" s="492"/>
      <c r="C4" s="492"/>
      <c r="D4" s="492"/>
    </row>
    <row r="5" spans="1:4">
      <c r="A5" s="493" t="str">
        <f>'ngay thang'!B10</f>
        <v>Tháng 2 năm 2025/Feb 2025</v>
      </c>
      <c r="B5" s="494"/>
      <c r="C5" s="494"/>
      <c r="D5" s="494"/>
    </row>
    <row r="6" spans="1:4">
      <c r="A6" s="16"/>
      <c r="B6" s="16"/>
      <c r="C6" s="16"/>
      <c r="D6" s="16"/>
    </row>
    <row r="7" spans="1:4" ht="28.5" customHeight="1">
      <c r="A7" s="489" t="s">
        <v>241</v>
      </c>
      <c r="B7" s="489"/>
      <c r="C7" s="489" t="s">
        <v>443</v>
      </c>
      <c r="D7" s="489"/>
    </row>
    <row r="8" spans="1:4" ht="29.25" customHeight="1">
      <c r="A8" s="488" t="s">
        <v>240</v>
      </c>
      <c r="B8" s="488"/>
      <c r="C8" s="489" t="s">
        <v>590</v>
      </c>
      <c r="D8" s="488"/>
    </row>
    <row r="9" spans="1:4" ht="31.5" customHeight="1">
      <c r="A9" s="489" t="s">
        <v>243</v>
      </c>
      <c r="B9" s="489"/>
      <c r="C9" s="489" t="s">
        <v>604</v>
      </c>
      <c r="D9" s="489"/>
    </row>
    <row r="10" spans="1:4" ht="27" customHeight="1">
      <c r="A10" s="488" t="s">
        <v>244</v>
      </c>
      <c r="B10" s="488"/>
      <c r="C10" s="489" t="str">
        <f>'ngay thang'!B14</f>
        <v>Ngày 06 tháng 03 năm 2025
06 Mar 2025</v>
      </c>
      <c r="D10" s="489"/>
    </row>
    <row r="11" spans="1:4" ht="16.5" customHeight="1">
      <c r="A11" s="17"/>
      <c r="B11" s="17"/>
      <c r="C11" s="17"/>
      <c r="D11" s="17"/>
    </row>
    <row r="12" spans="1:4">
      <c r="A12" s="483" t="s">
        <v>449</v>
      </c>
      <c r="B12" s="483"/>
      <c r="C12" s="483"/>
      <c r="D12" s="483"/>
    </row>
    <row r="13" spans="1:4" s="144" customFormat="1" ht="15.75" customHeight="1">
      <c r="A13" s="484" t="s">
        <v>206</v>
      </c>
      <c r="B13" s="484" t="s">
        <v>450</v>
      </c>
      <c r="C13" s="486" t="s">
        <v>451</v>
      </c>
      <c r="D13" s="486"/>
    </row>
    <row r="14" spans="1:4" s="144" customFormat="1" ht="21" customHeight="1">
      <c r="A14" s="485"/>
      <c r="B14" s="485"/>
      <c r="C14" s="151" t="s">
        <v>452</v>
      </c>
      <c r="D14" s="151" t="s">
        <v>453</v>
      </c>
    </row>
    <row r="15" spans="1:4" s="144" customFormat="1" ht="12.75">
      <c r="A15" s="9" t="s">
        <v>46</v>
      </c>
      <c r="B15" s="10" t="s">
        <v>454</v>
      </c>
      <c r="C15" s="139"/>
      <c r="D15" s="139"/>
    </row>
    <row r="16" spans="1:4" s="144" customFormat="1" ht="12.75">
      <c r="A16" s="9" t="s">
        <v>455</v>
      </c>
      <c r="B16" s="10" t="s">
        <v>456</v>
      </c>
      <c r="C16" s="140"/>
      <c r="D16" s="140"/>
    </row>
    <row r="17" spans="1:4" s="144" customFormat="1" ht="12.75">
      <c r="A17" s="9" t="s">
        <v>457</v>
      </c>
      <c r="B17" s="10" t="s">
        <v>458</v>
      </c>
      <c r="C17" s="140"/>
      <c r="D17" s="140"/>
    </row>
    <row r="18" spans="1:4" s="144" customFormat="1" ht="12.75">
      <c r="A18" s="9" t="s">
        <v>56</v>
      </c>
      <c r="B18" s="10" t="s">
        <v>459</v>
      </c>
      <c r="C18" s="140"/>
      <c r="D18" s="140"/>
    </row>
    <row r="19" spans="1:4" s="144" customFormat="1" ht="12.75">
      <c r="A19" s="9" t="s">
        <v>455</v>
      </c>
      <c r="B19" s="10" t="s">
        <v>456</v>
      </c>
      <c r="C19" s="140"/>
      <c r="D19" s="140"/>
    </row>
    <row r="20" spans="1:4" s="144" customFormat="1" ht="12.75">
      <c r="A20" s="9" t="s">
        <v>457</v>
      </c>
      <c r="B20" s="10" t="s">
        <v>458</v>
      </c>
      <c r="C20" s="140"/>
      <c r="D20" s="140"/>
    </row>
    <row r="21" spans="1:4" s="144" customFormat="1" ht="12.75">
      <c r="A21" s="9" t="s">
        <v>133</v>
      </c>
      <c r="B21" s="10" t="s">
        <v>460</v>
      </c>
      <c r="C21" s="140"/>
      <c r="D21" s="140"/>
    </row>
    <row r="22" spans="1:4" s="144" customFormat="1" ht="12.75">
      <c r="A22" s="9" t="s">
        <v>455</v>
      </c>
      <c r="B22" s="10" t="s">
        <v>456</v>
      </c>
      <c r="C22" s="140"/>
      <c r="D22" s="140"/>
    </row>
    <row r="23" spans="1:4" s="144" customFormat="1" ht="12.75">
      <c r="A23" s="9" t="s">
        <v>457</v>
      </c>
      <c r="B23" s="10" t="s">
        <v>458</v>
      </c>
      <c r="C23" s="140"/>
      <c r="D23" s="140"/>
    </row>
    <row r="24" spans="1:4" s="144" customFormat="1" ht="12.75">
      <c r="A24" s="9" t="s">
        <v>135</v>
      </c>
      <c r="B24" s="10" t="s">
        <v>461</v>
      </c>
      <c r="C24" s="140"/>
      <c r="D24" s="140"/>
    </row>
    <row r="25" spans="1:4" s="144" customFormat="1" ht="12.75">
      <c r="A25" s="141">
        <v>1</v>
      </c>
      <c r="B25" s="142" t="s">
        <v>456</v>
      </c>
      <c r="C25" s="140"/>
      <c r="D25" s="140"/>
    </row>
    <row r="26" spans="1:4" s="144" customFormat="1" ht="12.75">
      <c r="A26" s="141">
        <v>2</v>
      </c>
      <c r="B26" s="142" t="s">
        <v>458</v>
      </c>
      <c r="C26" s="140"/>
      <c r="D26" s="140"/>
    </row>
    <row r="27" spans="1:4" s="144" customFormat="1" ht="12.75">
      <c r="A27" s="487" t="s">
        <v>462</v>
      </c>
      <c r="B27" s="487"/>
      <c r="C27" s="487"/>
      <c r="D27" s="487"/>
    </row>
    <row r="28" spans="1:4" s="144" customFormat="1" ht="12.75">
      <c r="A28" s="143"/>
    </row>
    <row r="29" spans="1:4" s="144" customFormat="1" ht="12.75">
      <c r="A29" s="193" t="s">
        <v>631</v>
      </c>
      <c r="B29" s="48"/>
      <c r="D29" s="145" t="s">
        <v>632</v>
      </c>
    </row>
    <row r="30" spans="1:4" s="144" customFormat="1" ht="12.75">
      <c r="A30" s="110" t="s">
        <v>175</v>
      </c>
      <c r="B30" s="48"/>
      <c r="D30" s="146" t="s">
        <v>176</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235</v>
      </c>
      <c r="B38" s="103"/>
      <c r="C38" s="106"/>
      <c r="D38" s="104" t="s">
        <v>463</v>
      </c>
    </row>
    <row r="39" spans="1:4">
      <c r="A39" s="11" t="s">
        <v>591</v>
      </c>
      <c r="B39" s="48"/>
      <c r="C39" s="105"/>
      <c r="D39" s="105"/>
    </row>
    <row r="40" spans="1:4">
      <c r="A40" s="48" t="s">
        <v>236</v>
      </c>
      <c r="B40" s="48"/>
    </row>
    <row r="41" spans="1:4">
      <c r="A41" s="14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4" sqref="E14"/>
    </sheetView>
  </sheetViews>
  <sheetFormatPr defaultColWidth="9.140625" defaultRowHeight="12.75"/>
  <cols>
    <col min="1" max="1" width="6.85546875" style="136" customWidth="1"/>
    <col min="2" max="2" width="48.28515625" style="48" customWidth="1"/>
    <col min="3" max="6" width="13" style="61" customWidth="1"/>
    <col min="7" max="7" width="14.5703125" style="48" customWidth="1"/>
    <col min="8" max="8" width="19.140625" style="123"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02" t="s">
        <v>506</v>
      </c>
      <c r="B1" s="502"/>
      <c r="C1" s="502"/>
      <c r="D1" s="502"/>
      <c r="E1" s="502"/>
      <c r="F1" s="502"/>
      <c r="G1" s="502"/>
    </row>
    <row r="2" spans="1:13" ht="34.5" customHeight="1">
      <c r="A2" s="503" t="s">
        <v>647</v>
      </c>
      <c r="B2" s="503"/>
      <c r="C2" s="503"/>
      <c r="D2" s="503"/>
      <c r="E2" s="503"/>
      <c r="F2" s="503"/>
      <c r="G2" s="503"/>
    </row>
    <row r="3" spans="1:13" ht="39.75" customHeight="1">
      <c r="A3" s="492" t="s">
        <v>464</v>
      </c>
      <c r="B3" s="492"/>
      <c r="C3" s="492"/>
      <c r="D3" s="492"/>
      <c r="E3" s="492"/>
      <c r="F3" s="492"/>
      <c r="G3" s="492"/>
    </row>
    <row r="4" spans="1:13">
      <c r="A4" s="493" t="str">
        <f>'BC Han muc nuoc ngoai'!A5:D5</f>
        <v>Tháng 2 năm 2025/Feb 2025</v>
      </c>
      <c r="B4" s="494"/>
      <c r="C4" s="494"/>
      <c r="D4" s="494"/>
      <c r="E4" s="494"/>
      <c r="F4" s="494"/>
      <c r="G4" s="494"/>
    </row>
    <row r="5" spans="1:13">
      <c r="A5" s="16"/>
      <c r="B5" s="16"/>
      <c r="C5" s="16"/>
      <c r="D5" s="16"/>
      <c r="E5" s="16"/>
      <c r="F5" s="16"/>
      <c r="G5" s="16"/>
    </row>
    <row r="6" spans="1:13" s="109" customFormat="1" ht="28.5" customHeight="1">
      <c r="A6" s="504" t="s">
        <v>585</v>
      </c>
      <c r="B6" s="504"/>
      <c r="C6" s="505" t="s">
        <v>443</v>
      </c>
      <c r="D6" s="505"/>
      <c r="E6" s="505"/>
      <c r="F6" s="505"/>
      <c r="G6" s="505"/>
      <c r="H6" s="124"/>
    </row>
    <row r="7" spans="1:13" s="109" customFormat="1" ht="28.5" customHeight="1">
      <c r="A7" s="504" t="s">
        <v>240</v>
      </c>
      <c r="B7" s="504"/>
      <c r="C7" s="506" t="s">
        <v>592</v>
      </c>
      <c r="D7" s="506"/>
      <c r="E7" s="506"/>
      <c r="F7" s="506"/>
      <c r="G7" s="506"/>
      <c r="H7" s="124"/>
    </row>
    <row r="8" spans="1:13" s="109" customFormat="1" ht="28.5" customHeight="1">
      <c r="A8" s="504" t="s">
        <v>587</v>
      </c>
      <c r="B8" s="504"/>
      <c r="C8" s="505" t="s">
        <v>604</v>
      </c>
      <c r="D8" s="505"/>
      <c r="E8" s="505"/>
      <c r="F8" s="505"/>
      <c r="G8" s="505"/>
      <c r="H8" s="124"/>
    </row>
    <row r="9" spans="1:13" s="109" customFormat="1" ht="24.75" customHeight="1">
      <c r="A9" s="504" t="s">
        <v>244</v>
      </c>
      <c r="B9" s="504"/>
      <c r="C9" s="507" t="str">
        <f>'BC Han muc nuoc ngoai'!C10:D10</f>
        <v>Ngày 06 tháng 03 năm 2025
06 Mar 2025</v>
      </c>
      <c r="D9" s="507"/>
      <c r="E9" s="507"/>
      <c r="F9" s="108"/>
      <c r="G9" s="125"/>
      <c r="H9" s="124"/>
    </row>
    <row r="10" spans="1:13" s="109" customFormat="1" ht="9" customHeight="1">
      <c r="A10" s="17"/>
      <c r="B10" s="17"/>
      <c r="C10" s="12"/>
      <c r="D10" s="108"/>
      <c r="E10" s="108"/>
      <c r="F10" s="108"/>
      <c r="G10" s="125"/>
      <c r="H10" s="124"/>
    </row>
    <row r="11" spans="1:13" ht="10.15" customHeight="1">
      <c r="A11" s="48"/>
      <c r="C11" s="48"/>
      <c r="D11" s="48"/>
      <c r="E11" s="48"/>
      <c r="F11" s="48"/>
    </row>
    <row r="12" spans="1:13" ht="33.75" customHeight="1">
      <c r="A12" s="109" t="s">
        <v>465</v>
      </c>
      <c r="B12" s="109"/>
      <c r="C12" s="109"/>
      <c r="D12" s="109"/>
      <c r="E12" s="109"/>
      <c r="F12" s="109"/>
      <c r="G12" s="126"/>
    </row>
    <row r="13" spans="1:13" ht="30.75" customHeight="1">
      <c r="A13" s="495" t="s">
        <v>466</v>
      </c>
      <c r="B13" s="495" t="s">
        <v>247</v>
      </c>
      <c r="C13" s="497" t="s">
        <v>284</v>
      </c>
      <c r="D13" s="498"/>
      <c r="E13" s="497" t="s">
        <v>467</v>
      </c>
      <c r="F13" s="498"/>
      <c r="G13" s="495" t="s">
        <v>468</v>
      </c>
      <c r="M13" s="127"/>
    </row>
    <row r="14" spans="1:13" ht="44.25" customHeight="1">
      <c r="A14" s="496"/>
      <c r="B14" s="496"/>
      <c r="C14" s="111" t="s">
        <v>452</v>
      </c>
      <c r="D14" s="111" t="s">
        <v>469</v>
      </c>
      <c r="E14" s="111" t="s">
        <v>452</v>
      </c>
      <c r="F14" s="111" t="s">
        <v>469</v>
      </c>
      <c r="G14" s="496"/>
      <c r="M14" s="127"/>
    </row>
    <row r="15" spans="1:13" s="78" customFormat="1" ht="25.5">
      <c r="A15" s="115" t="s">
        <v>89</v>
      </c>
      <c r="B15" s="13" t="s">
        <v>470</v>
      </c>
      <c r="C15" s="128"/>
      <c r="D15" s="128"/>
      <c r="E15" s="128"/>
      <c r="F15" s="128"/>
      <c r="G15" s="129"/>
      <c r="H15" s="130"/>
    </row>
    <row r="16" spans="1:13" s="78" customFormat="1" ht="25.5">
      <c r="A16" s="115"/>
      <c r="B16" s="13" t="s">
        <v>471</v>
      </c>
      <c r="C16" s="128"/>
      <c r="D16" s="128"/>
      <c r="E16" s="128"/>
      <c r="F16" s="128"/>
      <c r="G16" s="129"/>
      <c r="H16" s="130"/>
    </row>
    <row r="17" spans="1:13" s="78" customFormat="1" ht="25.5">
      <c r="A17" s="115"/>
      <c r="B17" s="13" t="s">
        <v>472</v>
      </c>
      <c r="C17" s="128"/>
      <c r="D17" s="128"/>
      <c r="E17" s="128"/>
      <c r="F17" s="128"/>
      <c r="G17" s="129"/>
      <c r="H17" s="130"/>
    </row>
    <row r="18" spans="1:13" s="78" customFormat="1" ht="25.5">
      <c r="A18" s="115"/>
      <c r="B18" s="13" t="s">
        <v>366</v>
      </c>
      <c r="C18" s="128"/>
      <c r="D18" s="128"/>
      <c r="E18" s="128"/>
      <c r="F18" s="128"/>
      <c r="G18" s="129"/>
      <c r="H18" s="130"/>
    </row>
    <row r="19" spans="1:13" s="78" customFormat="1" ht="25.5">
      <c r="A19" s="115" t="s">
        <v>93</v>
      </c>
      <c r="B19" s="13" t="s">
        <v>367</v>
      </c>
      <c r="C19" s="128"/>
      <c r="D19" s="128"/>
      <c r="E19" s="128"/>
      <c r="F19" s="128"/>
      <c r="G19" s="129"/>
      <c r="H19" s="130"/>
    </row>
    <row r="20" spans="1:13" s="78" customFormat="1" ht="25.5">
      <c r="A20" s="115" t="s">
        <v>97</v>
      </c>
      <c r="B20" s="13" t="s">
        <v>473</v>
      </c>
      <c r="C20" s="128"/>
      <c r="D20" s="128"/>
      <c r="E20" s="128"/>
      <c r="F20" s="128"/>
      <c r="G20" s="129"/>
      <c r="H20" s="130"/>
    </row>
    <row r="21" spans="1:13" s="78" customFormat="1" ht="25.5">
      <c r="A21" s="115" t="s">
        <v>99</v>
      </c>
      <c r="B21" s="13" t="s">
        <v>372</v>
      </c>
      <c r="C21" s="128"/>
      <c r="D21" s="128"/>
      <c r="E21" s="128"/>
      <c r="F21" s="128"/>
      <c r="G21" s="129"/>
      <c r="H21" s="130"/>
    </row>
    <row r="22" spans="1:13" s="78" customFormat="1" ht="38.25">
      <c r="A22" s="115" t="s">
        <v>101</v>
      </c>
      <c r="B22" s="13" t="s">
        <v>474</v>
      </c>
      <c r="C22" s="128"/>
      <c r="D22" s="128"/>
      <c r="E22" s="128"/>
      <c r="F22" s="128"/>
      <c r="G22" s="129"/>
      <c r="H22" s="130"/>
    </row>
    <row r="23" spans="1:13" s="78" customFormat="1" ht="25.5">
      <c r="A23" s="115" t="s">
        <v>103</v>
      </c>
      <c r="B23" s="13" t="s">
        <v>374</v>
      </c>
      <c r="C23" s="128"/>
      <c r="D23" s="128"/>
      <c r="E23" s="128"/>
      <c r="F23" s="128"/>
      <c r="G23" s="129"/>
      <c r="H23" s="130"/>
    </row>
    <row r="24" spans="1:13" s="78" customFormat="1" ht="25.5">
      <c r="A24" s="115" t="s">
        <v>105</v>
      </c>
      <c r="B24" s="13" t="s">
        <v>375</v>
      </c>
      <c r="C24" s="128"/>
      <c r="D24" s="128"/>
      <c r="E24" s="128"/>
      <c r="F24" s="128"/>
      <c r="G24" s="129"/>
      <c r="H24" s="130"/>
    </row>
    <row r="25" spans="1:13" s="78" customFormat="1" ht="25.5">
      <c r="A25" s="115" t="s">
        <v>107</v>
      </c>
      <c r="B25" s="13" t="s">
        <v>475</v>
      </c>
      <c r="C25" s="81"/>
      <c r="D25" s="81"/>
      <c r="E25" s="81"/>
      <c r="F25" s="81"/>
      <c r="G25" s="131"/>
      <c r="H25" s="130"/>
    </row>
    <row r="26" spans="1:13" ht="30.75" customHeight="1">
      <c r="A26" s="495" t="s">
        <v>466</v>
      </c>
      <c r="B26" s="495" t="s">
        <v>249</v>
      </c>
      <c r="C26" s="497" t="s">
        <v>284</v>
      </c>
      <c r="D26" s="498"/>
      <c r="E26" s="497" t="s">
        <v>467</v>
      </c>
      <c r="F26" s="498"/>
      <c r="G26" s="495" t="s">
        <v>468</v>
      </c>
      <c r="M26" s="127"/>
    </row>
    <row r="27" spans="1:13" ht="34.5" customHeight="1">
      <c r="A27" s="496"/>
      <c r="B27" s="496"/>
      <c r="C27" s="111" t="s">
        <v>452</v>
      </c>
      <c r="D27" s="111" t="s">
        <v>469</v>
      </c>
      <c r="E27" s="111" t="s">
        <v>452</v>
      </c>
      <c r="F27" s="111" t="s">
        <v>469</v>
      </c>
      <c r="G27" s="496"/>
      <c r="M27" s="127"/>
    </row>
    <row r="28" spans="1:13" s="78" customFormat="1" ht="38.25">
      <c r="A28" s="115" t="s">
        <v>110</v>
      </c>
      <c r="B28" s="13" t="s">
        <v>476</v>
      </c>
      <c r="C28" s="81"/>
      <c r="D28" s="81"/>
      <c r="E28" s="81"/>
      <c r="F28" s="81"/>
      <c r="G28" s="129"/>
      <c r="H28" s="130"/>
    </row>
    <row r="29" spans="1:13" s="78" customFormat="1" ht="25.5">
      <c r="A29" s="115" t="s">
        <v>112</v>
      </c>
      <c r="B29" s="13" t="s">
        <v>378</v>
      </c>
      <c r="C29" s="128"/>
      <c r="D29" s="128"/>
      <c r="E29" s="128"/>
      <c r="F29" s="128"/>
      <c r="G29" s="129"/>
      <c r="H29" s="130"/>
    </row>
    <row r="30" spans="1:13" s="78" customFormat="1" ht="25.5">
      <c r="A30" s="115" t="s">
        <v>114</v>
      </c>
      <c r="B30" s="13" t="s">
        <v>386</v>
      </c>
      <c r="C30" s="81"/>
      <c r="D30" s="81"/>
      <c r="E30" s="81"/>
      <c r="F30" s="81"/>
      <c r="G30" s="131"/>
      <c r="H30" s="130"/>
    </row>
    <row r="31" spans="1:13" s="78" customFormat="1" ht="15">
      <c r="A31" s="508" t="s">
        <v>462</v>
      </c>
      <c r="B31" s="508"/>
      <c r="C31" s="508"/>
      <c r="D31" s="508"/>
      <c r="E31" s="508"/>
      <c r="F31" s="508"/>
      <c r="G31" s="508"/>
      <c r="H31" s="130"/>
    </row>
    <row r="32" spans="1:13" s="78" customFormat="1" ht="15">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3" t="s">
        <v>631</v>
      </c>
      <c r="B35" s="100"/>
      <c r="C35" s="119"/>
      <c r="D35" s="499" t="s">
        <v>632</v>
      </c>
      <c r="E35" s="499"/>
      <c r="F35" s="499"/>
      <c r="G35" s="499"/>
      <c r="I35" s="48"/>
      <c r="J35" s="48"/>
      <c r="K35" s="48"/>
      <c r="L35" s="48"/>
      <c r="M35" s="48"/>
    </row>
    <row r="36" spans="1:13" s="123" customFormat="1">
      <c r="A36" s="36" t="s">
        <v>175</v>
      </c>
      <c r="B36" s="36"/>
      <c r="C36" s="120"/>
      <c r="D36" s="500" t="s">
        <v>176</v>
      </c>
      <c r="E36" s="500"/>
      <c r="F36" s="500"/>
      <c r="G36" s="500"/>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477</v>
      </c>
      <c r="B42" s="38"/>
      <c r="C42" s="38"/>
      <c r="D42" s="501" t="s">
        <v>463</v>
      </c>
      <c r="E42" s="501"/>
      <c r="F42" s="501"/>
      <c r="G42" s="501"/>
      <c r="I42" s="48"/>
      <c r="J42" s="48"/>
      <c r="K42" s="48"/>
      <c r="L42" s="48"/>
      <c r="M42" s="48"/>
    </row>
    <row r="43" spans="1:13" s="138" customFormat="1">
      <c r="A43" s="11" t="s">
        <v>591</v>
      </c>
      <c r="B43" s="11"/>
      <c r="C43" s="11"/>
      <c r="D43" s="105"/>
      <c r="E43" s="105"/>
      <c r="F43" s="105"/>
      <c r="G43" s="11"/>
      <c r="I43" s="48"/>
      <c r="J43" s="48"/>
      <c r="K43" s="48"/>
      <c r="L43" s="48"/>
      <c r="M43" s="48"/>
    </row>
    <row r="44" spans="1:13" s="138" customFormat="1">
      <c r="A44" s="36" t="s">
        <v>236</v>
      </c>
      <c r="B44" s="36"/>
      <c r="C44" s="36"/>
      <c r="D44" s="36"/>
      <c r="E44" s="11"/>
      <c r="F44" s="11"/>
      <c r="G44" s="11"/>
      <c r="I44" s="48"/>
      <c r="J44" s="48"/>
      <c r="K44" s="48"/>
      <c r="L44" s="48"/>
      <c r="M44" s="48"/>
    </row>
  </sheetData>
  <mergeCells count="26">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B12" sqref="B12:B13"/>
    </sheetView>
  </sheetViews>
  <sheetFormatPr defaultColWidth="9.140625" defaultRowHeight="12.75"/>
  <cols>
    <col min="1" max="1" width="6.7109375" style="48" customWidth="1"/>
    <col min="2" max="2" width="50" style="48" customWidth="1"/>
    <col min="3" max="6" width="14.14062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12" t="s">
        <v>506</v>
      </c>
      <c r="B1" s="512"/>
      <c r="C1" s="512"/>
      <c r="D1" s="512"/>
      <c r="E1" s="512"/>
      <c r="F1" s="512"/>
      <c r="G1" s="512"/>
    </row>
    <row r="2" spans="1:7" ht="37.15" customHeight="1">
      <c r="A2" s="503" t="s">
        <v>647</v>
      </c>
      <c r="B2" s="503"/>
      <c r="C2" s="503"/>
      <c r="D2" s="503"/>
      <c r="E2" s="503"/>
      <c r="F2" s="503"/>
      <c r="G2" s="503"/>
    </row>
    <row r="3" spans="1:7" ht="35.25" customHeight="1">
      <c r="A3" s="492" t="s">
        <v>464</v>
      </c>
      <c r="B3" s="492"/>
      <c r="C3" s="492"/>
      <c r="D3" s="492"/>
      <c r="E3" s="492"/>
      <c r="F3" s="492"/>
      <c r="G3" s="492"/>
    </row>
    <row r="4" spans="1:7">
      <c r="A4" s="494" t="str">
        <f>'ngay thang'!B10</f>
        <v>Tháng 2 năm 2025/Feb 2025</v>
      </c>
      <c r="B4" s="494"/>
      <c r="C4" s="494"/>
      <c r="D4" s="494"/>
      <c r="E4" s="494"/>
      <c r="F4" s="494"/>
      <c r="G4" s="494"/>
    </row>
    <row r="5" spans="1:7" ht="5.25" customHeight="1">
      <c r="A5" s="16"/>
      <c r="B5" s="494"/>
      <c r="C5" s="494"/>
      <c r="D5" s="494"/>
      <c r="E5" s="494"/>
      <c r="F5" s="16"/>
    </row>
    <row r="6" spans="1:7" ht="28.5" customHeight="1">
      <c r="A6" s="504" t="s">
        <v>585</v>
      </c>
      <c r="B6" s="504"/>
      <c r="C6" s="507" t="s">
        <v>443</v>
      </c>
      <c r="D6" s="507"/>
      <c r="E6" s="507"/>
      <c r="F6" s="507"/>
      <c r="G6" s="507"/>
    </row>
    <row r="7" spans="1:7" ht="28.5" customHeight="1">
      <c r="A7" s="504" t="s">
        <v>240</v>
      </c>
      <c r="B7" s="504"/>
      <c r="C7" s="513" t="s">
        <v>589</v>
      </c>
      <c r="D7" s="513"/>
      <c r="E7" s="513"/>
      <c r="F7" s="513"/>
      <c r="G7" s="513"/>
    </row>
    <row r="8" spans="1:7" ht="28.5" customHeight="1">
      <c r="A8" s="504" t="s">
        <v>587</v>
      </c>
      <c r="B8" s="504"/>
      <c r="C8" s="507" t="s">
        <v>604</v>
      </c>
      <c r="D8" s="507"/>
      <c r="E8" s="507"/>
      <c r="F8" s="507"/>
      <c r="G8" s="507"/>
    </row>
    <row r="9" spans="1:7" s="109" customFormat="1" ht="24" customHeight="1">
      <c r="A9" s="514" t="s">
        <v>588</v>
      </c>
      <c r="B9" s="504"/>
      <c r="C9" s="507" t="str">
        <f>'BC TS DT nuoc ngoai'!C9:E9</f>
        <v>Ngày 06 tháng 03 năm 2025
06 Mar 2025</v>
      </c>
      <c r="D9" s="507"/>
      <c r="E9" s="107"/>
      <c r="F9" s="107"/>
      <c r="G9" s="108"/>
    </row>
    <row r="10" spans="1:7" ht="11.25" customHeight="1">
      <c r="A10" s="110"/>
      <c r="B10" s="110"/>
      <c r="C10" s="110"/>
      <c r="D10" s="110"/>
      <c r="E10" s="110"/>
      <c r="F10" s="110"/>
      <c r="G10" s="110"/>
    </row>
    <row r="11" spans="1:7" s="109" customFormat="1" ht="18.600000000000001" customHeight="1">
      <c r="A11" s="63" t="s">
        <v>478</v>
      </c>
      <c r="B11" s="63"/>
      <c r="C11" s="63"/>
      <c r="D11" s="63"/>
      <c r="E11" s="63"/>
      <c r="F11" s="63"/>
      <c r="G11" s="54"/>
    </row>
    <row r="12" spans="1:7" ht="60" customHeight="1">
      <c r="A12" s="495" t="s">
        <v>466</v>
      </c>
      <c r="B12" s="495" t="s">
        <v>479</v>
      </c>
      <c r="C12" s="497" t="s">
        <v>284</v>
      </c>
      <c r="D12" s="498"/>
      <c r="E12" s="497" t="s">
        <v>467</v>
      </c>
      <c r="F12" s="498"/>
      <c r="G12" s="509" t="s">
        <v>480</v>
      </c>
    </row>
    <row r="13" spans="1:7" ht="60" customHeight="1">
      <c r="A13" s="496"/>
      <c r="B13" s="496"/>
      <c r="C13" s="111" t="s">
        <v>452</v>
      </c>
      <c r="D13" s="111" t="s">
        <v>469</v>
      </c>
      <c r="E13" s="111" t="s">
        <v>452</v>
      </c>
      <c r="F13" s="111" t="s">
        <v>469</v>
      </c>
      <c r="G13" s="510"/>
    </row>
    <row r="14" spans="1:7" s="114" customFormat="1" ht="51">
      <c r="A14" s="112" t="s">
        <v>46</v>
      </c>
      <c r="B14" s="14" t="s">
        <v>481</v>
      </c>
      <c r="C14" s="113"/>
      <c r="D14" s="113"/>
      <c r="E14" s="113"/>
      <c r="F14" s="113"/>
      <c r="G14" s="113"/>
    </row>
    <row r="15" spans="1:7" s="114" customFormat="1" ht="25.5">
      <c r="A15" s="115">
        <v>1</v>
      </c>
      <c r="B15" s="13" t="s">
        <v>389</v>
      </c>
      <c r="C15" s="116"/>
      <c r="D15" s="116"/>
      <c r="E15" s="116"/>
      <c r="F15" s="116"/>
      <c r="G15" s="116"/>
    </row>
    <row r="16" spans="1:7" s="114" customFormat="1" ht="25.5">
      <c r="A16" s="115">
        <v>2</v>
      </c>
      <c r="B16" s="13" t="s">
        <v>482</v>
      </c>
      <c r="C16" s="116"/>
      <c r="D16" s="116"/>
      <c r="E16" s="116"/>
      <c r="F16" s="116"/>
      <c r="G16" s="116"/>
    </row>
    <row r="17" spans="1:7" s="114" customFormat="1" ht="25.5">
      <c r="A17" s="115">
        <v>3</v>
      </c>
      <c r="B17" s="13" t="s">
        <v>483</v>
      </c>
      <c r="C17" s="116"/>
      <c r="D17" s="116"/>
      <c r="E17" s="116"/>
      <c r="F17" s="116"/>
      <c r="G17" s="113"/>
    </row>
    <row r="18" spans="1:7" s="114" customFormat="1" ht="25.5">
      <c r="A18" s="112" t="s">
        <v>56</v>
      </c>
      <c r="B18" s="14" t="s">
        <v>484</v>
      </c>
      <c r="C18" s="113"/>
      <c r="D18" s="113"/>
      <c r="E18" s="113"/>
      <c r="F18" s="113"/>
      <c r="G18" s="113"/>
    </row>
    <row r="19" spans="1:7" s="114" customFormat="1" ht="25.5">
      <c r="A19" s="115">
        <v>1</v>
      </c>
      <c r="B19" s="13" t="s">
        <v>485</v>
      </c>
      <c r="C19" s="116"/>
      <c r="D19" s="116"/>
      <c r="E19" s="116"/>
      <c r="F19" s="116"/>
      <c r="G19" s="116"/>
    </row>
    <row r="20" spans="1:7" s="114" customFormat="1" ht="25.5">
      <c r="A20" s="115">
        <v>2</v>
      </c>
      <c r="B20" s="13" t="s">
        <v>401</v>
      </c>
      <c r="C20" s="116"/>
      <c r="D20" s="116"/>
      <c r="E20" s="116"/>
      <c r="F20" s="116"/>
      <c r="G20" s="116"/>
    </row>
    <row r="21" spans="1:7" s="114" customFormat="1" ht="51">
      <c r="A21" s="112" t="s">
        <v>133</v>
      </c>
      <c r="B21" s="14" t="s">
        <v>486</v>
      </c>
      <c r="C21" s="113"/>
      <c r="D21" s="113"/>
      <c r="E21" s="113"/>
      <c r="F21" s="113"/>
      <c r="G21" s="113"/>
    </row>
    <row r="22" spans="1:7" s="114" customFormat="1" ht="25.5">
      <c r="A22" s="112" t="s">
        <v>135</v>
      </c>
      <c r="B22" s="14" t="s">
        <v>487</v>
      </c>
      <c r="C22" s="113"/>
      <c r="D22" s="113"/>
      <c r="E22" s="113"/>
      <c r="F22" s="113"/>
      <c r="G22" s="113"/>
    </row>
    <row r="23" spans="1:7" s="114" customFormat="1" ht="25.5">
      <c r="A23" s="115">
        <v>1</v>
      </c>
      <c r="B23" s="13" t="s">
        <v>405</v>
      </c>
      <c r="C23" s="116"/>
      <c r="D23" s="116"/>
      <c r="E23" s="116"/>
      <c r="F23" s="116"/>
      <c r="G23" s="116"/>
    </row>
    <row r="24" spans="1:7" ht="25.5">
      <c r="A24" s="115">
        <v>2</v>
      </c>
      <c r="B24" s="13" t="s">
        <v>406</v>
      </c>
      <c r="C24" s="116"/>
      <c r="D24" s="116"/>
      <c r="E24" s="116"/>
      <c r="F24" s="116"/>
      <c r="G24" s="116"/>
    </row>
    <row r="25" spans="1:7">
      <c r="A25" s="508" t="s">
        <v>462</v>
      </c>
      <c r="B25" s="508"/>
      <c r="C25" s="508"/>
      <c r="D25" s="508"/>
      <c r="E25" s="508"/>
      <c r="F25" s="508"/>
      <c r="G25" s="508"/>
    </row>
    <row r="27" spans="1:7" ht="12.75" customHeight="1">
      <c r="A27" s="193" t="s">
        <v>631</v>
      </c>
      <c r="B27" s="117"/>
      <c r="C27" s="118"/>
      <c r="D27" s="118"/>
      <c r="E27" s="511" t="s">
        <v>632</v>
      </c>
      <c r="F27" s="511"/>
      <c r="G27" s="511"/>
    </row>
    <row r="28" spans="1:7">
      <c r="A28" s="36" t="s">
        <v>175</v>
      </c>
      <c r="B28" s="36"/>
      <c r="C28" s="120"/>
      <c r="D28" s="120"/>
      <c r="E28" s="120" t="s">
        <v>176</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477</v>
      </c>
      <c r="B39" s="38"/>
      <c r="C39" s="38"/>
      <c r="D39" s="106"/>
      <c r="E39" s="104" t="s">
        <v>463</v>
      </c>
      <c r="F39" s="38"/>
      <c r="G39" s="38"/>
    </row>
    <row r="40" spans="1:7">
      <c r="A40" s="11" t="s">
        <v>591</v>
      </c>
      <c r="B40" s="11"/>
      <c r="C40" s="63"/>
      <c r="D40" s="105"/>
      <c r="E40" s="105"/>
      <c r="F40" s="122"/>
      <c r="G40" s="122"/>
    </row>
    <row r="41" spans="1:7">
      <c r="A41" s="48" t="s">
        <v>488</v>
      </c>
      <c r="B41" s="36"/>
      <c r="C41" s="48"/>
      <c r="D41" s="48"/>
      <c r="E41" s="122"/>
      <c r="F41" s="122"/>
      <c r="G41" s="122"/>
    </row>
  </sheetData>
  <mergeCells count="20">
    <mergeCell ref="A7:B7"/>
    <mergeCell ref="C7:G7"/>
    <mergeCell ref="A8:B8"/>
    <mergeCell ref="A9:B9"/>
    <mergeCell ref="C9:D9"/>
    <mergeCell ref="C8:G8"/>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topLeftCell="B22" zoomScaleSheetLayoutView="100" workbookViewId="0">
      <selection activeCell="K48" sqref="K48"/>
    </sheetView>
  </sheetViews>
  <sheetFormatPr defaultColWidth="9.140625" defaultRowHeight="12.75"/>
  <cols>
    <col min="1" max="1" width="9.140625" style="48"/>
    <col min="2" max="2" width="27.42578125" style="48" customWidth="1"/>
    <col min="3" max="3" width="12.5703125" style="48" customWidth="1"/>
    <col min="4" max="7" width="13.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02" t="s">
        <v>506</v>
      </c>
      <c r="B1" s="502"/>
      <c r="C1" s="502"/>
      <c r="D1" s="502"/>
      <c r="E1" s="502"/>
      <c r="F1" s="502"/>
      <c r="G1" s="502"/>
      <c r="H1" s="502"/>
      <c r="I1" s="46"/>
      <c r="J1" s="47"/>
      <c r="K1" s="47"/>
      <c r="L1" s="47"/>
      <c r="M1" s="47"/>
    </row>
    <row r="2" spans="1:13" ht="43.15" customHeight="1">
      <c r="A2" s="503" t="s">
        <v>647</v>
      </c>
      <c r="B2" s="503"/>
      <c r="C2" s="503"/>
      <c r="D2" s="503"/>
      <c r="E2" s="503"/>
      <c r="F2" s="503"/>
      <c r="G2" s="503"/>
      <c r="H2" s="503"/>
      <c r="I2" s="49"/>
      <c r="J2" s="50"/>
      <c r="K2" s="50"/>
      <c r="L2" s="50"/>
      <c r="M2" s="50"/>
    </row>
    <row r="3" spans="1:13" ht="37.15" customHeight="1">
      <c r="A3" s="492" t="s">
        <v>464</v>
      </c>
      <c r="B3" s="492"/>
      <c r="C3" s="492"/>
      <c r="D3" s="492"/>
      <c r="E3" s="492"/>
      <c r="F3" s="492"/>
      <c r="G3" s="492"/>
      <c r="H3" s="492"/>
      <c r="I3" s="51"/>
      <c r="J3" s="52"/>
      <c r="K3" s="52"/>
      <c r="L3" s="52"/>
      <c r="M3" s="52"/>
    </row>
    <row r="4" spans="1:13" ht="14.25" customHeight="1">
      <c r="A4" s="493" t="str">
        <f>'ngay thang'!B12</f>
        <v>Tại ngày 28 tháng 02 năm 2025/ As at 28 Feb 2025</v>
      </c>
      <c r="B4" s="494"/>
      <c r="C4" s="494"/>
      <c r="D4" s="494"/>
      <c r="E4" s="494"/>
      <c r="F4" s="494"/>
      <c r="G4" s="494"/>
      <c r="H4" s="494"/>
      <c r="I4" s="53"/>
      <c r="J4" s="16"/>
      <c r="K4" s="16"/>
      <c r="L4" s="16"/>
      <c r="M4" s="16"/>
    </row>
    <row r="5" spans="1:13" ht="13.5" customHeight="1">
      <c r="A5" s="16"/>
      <c r="B5" s="16"/>
      <c r="C5" s="16"/>
      <c r="D5" s="16"/>
      <c r="E5" s="16"/>
      <c r="F5" s="16"/>
      <c r="G5" s="16"/>
      <c r="H5" s="54"/>
      <c r="I5" s="53"/>
      <c r="J5" s="16"/>
      <c r="K5" s="16"/>
      <c r="L5" s="16"/>
      <c r="M5" s="16"/>
    </row>
    <row r="6" spans="1:13" ht="31.5" customHeight="1">
      <c r="A6" s="504" t="s">
        <v>585</v>
      </c>
      <c r="B6" s="504"/>
      <c r="C6" s="507" t="s">
        <v>443</v>
      </c>
      <c r="D6" s="507"/>
      <c r="E6" s="507"/>
      <c r="F6" s="507"/>
      <c r="G6" s="507"/>
      <c r="H6" s="507"/>
      <c r="I6" s="55"/>
      <c r="J6" s="56"/>
      <c r="K6" s="56"/>
      <c r="L6" s="56"/>
      <c r="M6" s="56"/>
    </row>
    <row r="7" spans="1:13" ht="31.5" customHeight="1">
      <c r="A7" s="504" t="s">
        <v>240</v>
      </c>
      <c r="B7" s="504"/>
      <c r="C7" s="513" t="s">
        <v>586</v>
      </c>
      <c r="D7" s="513"/>
      <c r="E7" s="513"/>
      <c r="F7" s="513"/>
      <c r="G7" s="513"/>
      <c r="H7" s="513"/>
      <c r="I7" s="57"/>
      <c r="J7" s="58"/>
      <c r="K7" s="58"/>
      <c r="L7" s="58"/>
      <c r="M7" s="58"/>
    </row>
    <row r="8" spans="1:13" ht="31.5" customHeight="1">
      <c r="A8" s="504" t="s">
        <v>587</v>
      </c>
      <c r="B8" s="504"/>
      <c r="C8" s="507" t="s">
        <v>604</v>
      </c>
      <c r="D8" s="507"/>
      <c r="E8" s="507"/>
      <c r="F8" s="507"/>
      <c r="G8" s="507"/>
      <c r="H8" s="507"/>
      <c r="I8" s="55"/>
      <c r="J8" s="56"/>
      <c r="K8" s="56"/>
      <c r="L8" s="56"/>
      <c r="M8" s="56"/>
    </row>
    <row r="9" spans="1:13" ht="24.75" customHeight="1">
      <c r="A9" s="514" t="s">
        <v>588</v>
      </c>
      <c r="B9" s="504"/>
      <c r="C9" s="507" t="str">
        <f>'BCKetQuaHoatDong DT nuoc ngoai'!C9:D9</f>
        <v>Ngày 06 tháng 03 năm 2025
06 Mar 2025</v>
      </c>
      <c r="D9" s="507"/>
      <c r="E9" s="507"/>
      <c r="F9" s="507"/>
      <c r="G9" s="507"/>
      <c r="H9" s="507"/>
      <c r="I9" s="59"/>
      <c r="J9" s="59"/>
      <c r="K9" s="59"/>
      <c r="L9" s="59"/>
      <c r="M9" s="59"/>
    </row>
    <row r="10" spans="1:13" ht="9" customHeight="1">
      <c r="I10" s="61"/>
      <c r="J10" s="62"/>
      <c r="K10" s="62"/>
      <c r="L10" s="62"/>
      <c r="M10" s="62"/>
    </row>
    <row r="11" spans="1:13" ht="17.45" customHeight="1">
      <c r="A11" s="63" t="s">
        <v>489</v>
      </c>
      <c r="B11" s="63"/>
      <c r="C11" s="63"/>
      <c r="D11" s="63"/>
      <c r="E11" s="63"/>
      <c r="F11" s="63"/>
      <c r="G11" s="63"/>
      <c r="H11" s="54" t="s">
        <v>490</v>
      </c>
      <c r="I11" s="64"/>
      <c r="J11" s="65"/>
      <c r="K11" s="65"/>
      <c r="L11" s="65"/>
      <c r="M11" s="65"/>
    </row>
    <row r="12" spans="1:13" ht="59.25" customHeight="1">
      <c r="A12" s="495" t="s">
        <v>491</v>
      </c>
      <c r="B12" s="495" t="s">
        <v>492</v>
      </c>
      <c r="C12" s="495" t="s">
        <v>493</v>
      </c>
      <c r="D12" s="515" t="s">
        <v>494</v>
      </c>
      <c r="E12" s="516"/>
      <c r="F12" s="515" t="s">
        <v>495</v>
      </c>
      <c r="G12" s="516"/>
      <c r="H12" s="495" t="s">
        <v>496</v>
      </c>
      <c r="I12" s="66"/>
      <c r="J12" s="67"/>
      <c r="K12" s="67"/>
      <c r="L12" s="67"/>
      <c r="M12" s="67"/>
    </row>
    <row r="13" spans="1:13" ht="30" customHeight="1">
      <c r="A13" s="496"/>
      <c r="B13" s="496"/>
      <c r="C13" s="496"/>
      <c r="D13" s="31" t="s">
        <v>452</v>
      </c>
      <c r="E13" s="32" t="s">
        <v>469</v>
      </c>
      <c r="F13" s="31" t="s">
        <v>452</v>
      </c>
      <c r="G13" s="32" t="s">
        <v>469</v>
      </c>
      <c r="H13" s="496"/>
      <c r="I13" s="66"/>
      <c r="J13" s="67"/>
      <c r="K13" s="67"/>
      <c r="L13" s="67"/>
      <c r="M13" s="67"/>
    </row>
    <row r="14" spans="1:13" ht="39" customHeight="1">
      <c r="A14" s="33" t="s">
        <v>46</v>
      </c>
      <c r="B14" s="34" t="s">
        <v>497</v>
      </c>
      <c r="C14" s="33"/>
      <c r="D14" s="31"/>
      <c r="E14" s="32"/>
      <c r="F14" s="32"/>
      <c r="G14" s="32"/>
      <c r="H14" s="370"/>
      <c r="I14" s="66"/>
      <c r="J14" s="67"/>
      <c r="K14" s="67"/>
      <c r="L14" s="67"/>
      <c r="M14" s="67"/>
    </row>
    <row r="15" spans="1:13" ht="19.5" customHeight="1">
      <c r="A15" s="33">
        <v>1</v>
      </c>
      <c r="B15" s="33"/>
      <c r="C15" s="33"/>
      <c r="D15" s="31"/>
      <c r="E15" s="32"/>
      <c r="F15" s="32"/>
      <c r="G15" s="32"/>
      <c r="H15" s="370"/>
      <c r="I15" s="66"/>
      <c r="J15" s="67"/>
      <c r="K15" s="67"/>
      <c r="L15" s="67"/>
      <c r="M15" s="67"/>
    </row>
    <row r="16" spans="1:13" ht="33" customHeight="1">
      <c r="A16" s="33"/>
      <c r="B16" s="34" t="s">
        <v>419</v>
      </c>
      <c r="C16" s="33"/>
      <c r="D16" s="31"/>
      <c r="E16" s="32"/>
      <c r="F16" s="32"/>
      <c r="G16" s="32"/>
      <c r="H16" s="370"/>
      <c r="I16" s="66"/>
      <c r="J16" s="67"/>
      <c r="K16" s="67"/>
      <c r="L16" s="67"/>
      <c r="M16" s="67"/>
    </row>
    <row r="17" spans="1:13" ht="28.5" customHeight="1">
      <c r="A17" s="33" t="s">
        <v>56</v>
      </c>
      <c r="B17" s="34" t="s">
        <v>498</v>
      </c>
      <c r="C17" s="33"/>
      <c r="D17" s="31"/>
      <c r="E17" s="32"/>
      <c r="F17" s="32"/>
      <c r="G17" s="32"/>
      <c r="H17" s="370"/>
      <c r="I17" s="66"/>
      <c r="J17" s="67"/>
      <c r="K17" s="67"/>
      <c r="L17" s="67"/>
      <c r="M17" s="67"/>
    </row>
    <row r="18" spans="1:13" ht="19.5" customHeight="1">
      <c r="A18" s="33">
        <v>1</v>
      </c>
      <c r="B18" s="34"/>
      <c r="C18" s="33"/>
      <c r="D18" s="31"/>
      <c r="E18" s="32"/>
      <c r="F18" s="32"/>
      <c r="G18" s="32"/>
      <c r="H18" s="370"/>
      <c r="I18" s="66"/>
      <c r="J18" s="67"/>
      <c r="K18" s="67"/>
      <c r="L18" s="67"/>
      <c r="M18" s="67"/>
    </row>
    <row r="19" spans="1:13" ht="34.5" customHeight="1">
      <c r="A19" s="33"/>
      <c r="B19" s="34" t="s">
        <v>419</v>
      </c>
      <c r="C19" s="33"/>
      <c r="D19" s="31"/>
      <c r="E19" s="32"/>
      <c r="F19" s="32"/>
      <c r="G19" s="32"/>
      <c r="H19" s="370"/>
      <c r="I19" s="66"/>
      <c r="J19" s="67"/>
      <c r="K19" s="67"/>
      <c r="L19" s="67"/>
      <c r="M19" s="67"/>
    </row>
    <row r="20" spans="1:13" ht="30" customHeight="1">
      <c r="A20" s="68" t="s">
        <v>133</v>
      </c>
      <c r="B20" s="69" t="s">
        <v>499</v>
      </c>
      <c r="C20" s="70"/>
      <c r="D20" s="69"/>
      <c r="E20" s="71"/>
      <c r="F20" s="72"/>
      <c r="G20" s="72"/>
      <c r="H20" s="371"/>
      <c r="I20" s="35"/>
      <c r="J20" s="35"/>
      <c r="K20" s="73"/>
      <c r="L20" s="73"/>
      <c r="M20" s="73"/>
    </row>
    <row r="21" spans="1:13" ht="30" customHeight="1">
      <c r="A21" s="68">
        <v>1</v>
      </c>
      <c r="B21" s="69"/>
      <c r="C21" s="70"/>
      <c r="D21" s="69"/>
      <c r="E21" s="71"/>
      <c r="F21" s="72"/>
      <c r="G21" s="72"/>
      <c r="H21" s="371"/>
      <c r="I21" s="35"/>
      <c r="J21" s="35"/>
      <c r="K21" s="73"/>
      <c r="L21" s="73"/>
      <c r="M21" s="73"/>
    </row>
    <row r="22" spans="1:13" s="78" customFormat="1" ht="25.5">
      <c r="A22" s="74"/>
      <c r="B22" s="69" t="s">
        <v>419</v>
      </c>
      <c r="C22" s="70"/>
      <c r="D22" s="75"/>
      <c r="E22" s="76"/>
      <c r="F22" s="77"/>
      <c r="G22" s="77"/>
      <c r="H22" s="371"/>
    </row>
    <row r="23" spans="1:13" s="80" customFormat="1" ht="25.5">
      <c r="A23" s="68" t="s">
        <v>258</v>
      </c>
      <c r="B23" s="69" t="s">
        <v>500</v>
      </c>
      <c r="C23" s="70"/>
      <c r="D23" s="75"/>
      <c r="E23" s="76"/>
      <c r="F23" s="79"/>
      <c r="G23" s="79"/>
      <c r="H23" s="372"/>
    </row>
    <row r="24" spans="1:13" s="80" customFormat="1" ht="15">
      <c r="A24" s="68">
        <v>1</v>
      </c>
      <c r="B24" s="69"/>
      <c r="C24" s="70"/>
      <c r="D24" s="75"/>
      <c r="E24" s="76"/>
      <c r="F24" s="79"/>
      <c r="G24" s="79"/>
      <c r="H24" s="372"/>
    </row>
    <row r="25" spans="1:13" s="80" customFormat="1" ht="25.5">
      <c r="A25" s="74"/>
      <c r="B25" s="69" t="s">
        <v>419</v>
      </c>
      <c r="C25" s="81"/>
      <c r="D25" s="81"/>
      <c r="E25" s="82"/>
      <c r="F25" s="82"/>
      <c r="G25" s="82"/>
      <c r="H25" s="372"/>
    </row>
    <row r="26" spans="1:13" s="80" customFormat="1" ht="25.5">
      <c r="A26" s="68" t="s">
        <v>139</v>
      </c>
      <c r="B26" s="69" t="s">
        <v>501</v>
      </c>
      <c r="C26" s="75"/>
      <c r="D26" s="75"/>
      <c r="E26" s="76"/>
      <c r="F26" s="76"/>
      <c r="G26" s="76"/>
      <c r="H26" s="372"/>
    </row>
    <row r="27" spans="1:13" s="80" customFormat="1" ht="15">
      <c r="A27" s="68">
        <v>1</v>
      </c>
      <c r="B27" s="74"/>
      <c r="C27" s="83"/>
      <c r="D27" s="83"/>
      <c r="E27" s="84"/>
      <c r="F27" s="85"/>
      <c r="G27" s="85"/>
      <c r="H27" s="373"/>
    </row>
    <row r="28" spans="1:13" s="87" customFormat="1" ht="25.5">
      <c r="A28" s="74"/>
      <c r="B28" s="69" t="s">
        <v>419</v>
      </c>
      <c r="C28" s="86"/>
      <c r="D28" s="75"/>
      <c r="E28" s="76"/>
      <c r="F28" s="77"/>
      <c r="G28" s="77"/>
      <c r="H28" s="374"/>
    </row>
    <row r="29" spans="1:13" s="78" customFormat="1" ht="25.5">
      <c r="A29" s="68" t="s">
        <v>67</v>
      </c>
      <c r="B29" s="69" t="s">
        <v>502</v>
      </c>
      <c r="C29" s="70"/>
      <c r="D29" s="75"/>
      <c r="E29" s="76"/>
      <c r="F29" s="79"/>
      <c r="G29" s="79"/>
      <c r="H29" s="372"/>
    </row>
    <row r="30" spans="1:13" s="78" customFormat="1" ht="15">
      <c r="A30" s="68">
        <v>1</v>
      </c>
      <c r="B30" s="74"/>
      <c r="C30" s="88"/>
      <c r="D30" s="88"/>
      <c r="E30" s="89"/>
      <c r="F30" s="90"/>
      <c r="G30" s="90"/>
      <c r="H30" s="375"/>
    </row>
    <row r="31" spans="1:13" s="87" customFormat="1" ht="25.5">
      <c r="A31" s="69"/>
      <c r="B31" s="69" t="s">
        <v>419</v>
      </c>
      <c r="C31" s="75"/>
      <c r="D31" s="75"/>
      <c r="E31" s="76"/>
      <c r="F31" s="77"/>
      <c r="G31" s="77"/>
      <c r="H31" s="374"/>
    </row>
    <row r="32" spans="1:13" s="78" customFormat="1" ht="25.5">
      <c r="A32" s="68" t="s">
        <v>142</v>
      </c>
      <c r="B32" s="69" t="s">
        <v>503</v>
      </c>
      <c r="C32" s="86"/>
      <c r="D32" s="75"/>
      <c r="E32" s="76"/>
      <c r="F32" s="82"/>
      <c r="G32" s="82"/>
      <c r="H32" s="374"/>
      <c r="I32" s="91"/>
    </row>
    <row r="33" spans="1:13">
      <c r="A33" s="92"/>
      <c r="B33" s="92"/>
      <c r="C33" s="93"/>
      <c r="D33" s="94"/>
      <c r="E33" s="95"/>
      <c r="F33" s="96"/>
      <c r="G33" s="96"/>
      <c r="H33" s="376"/>
      <c r="I33" s="97"/>
      <c r="J33" s="98"/>
      <c r="K33" s="98"/>
      <c r="L33" s="98"/>
      <c r="M33" s="98"/>
    </row>
    <row r="34" spans="1:13">
      <c r="A34" s="508" t="s">
        <v>462</v>
      </c>
      <c r="B34" s="508"/>
      <c r="C34" s="508"/>
      <c r="D34" s="508"/>
      <c r="E34" s="508"/>
      <c r="F34" s="508"/>
      <c r="G34" s="508"/>
    </row>
    <row r="36" spans="1:13" ht="12.75" customHeight="1">
      <c r="A36" s="193" t="s">
        <v>631</v>
      </c>
      <c r="B36" s="100"/>
      <c r="F36" s="499" t="s">
        <v>632</v>
      </c>
      <c r="G36" s="499"/>
      <c r="H36" s="499"/>
      <c r="I36" s="43"/>
      <c r="J36" s="43"/>
      <c r="K36" s="43"/>
      <c r="L36" s="43"/>
      <c r="M36" s="43"/>
    </row>
    <row r="37" spans="1:13">
      <c r="A37" s="36" t="s">
        <v>175</v>
      </c>
      <c r="B37" s="37"/>
      <c r="F37" s="517" t="s">
        <v>176</v>
      </c>
      <c r="G37" s="517"/>
      <c r="H37" s="517"/>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477</v>
      </c>
      <c r="B49" s="38"/>
      <c r="C49" s="103"/>
      <c r="D49" s="39"/>
      <c r="E49" s="501" t="s">
        <v>504</v>
      </c>
      <c r="F49" s="501"/>
      <c r="G49" s="501"/>
      <c r="H49" s="501"/>
      <c r="I49" s="41"/>
      <c r="J49" s="40"/>
      <c r="K49" s="40"/>
      <c r="L49" s="40"/>
      <c r="M49" s="40"/>
    </row>
    <row r="50" spans="1:13">
      <c r="A50" s="11" t="s">
        <v>591</v>
      </c>
      <c r="B50" s="11"/>
      <c r="D50" s="42"/>
      <c r="E50" s="42"/>
      <c r="F50" s="105"/>
      <c r="G50" s="105"/>
      <c r="H50" s="42"/>
      <c r="I50" s="43"/>
      <c r="J50" s="42"/>
      <c r="K50" s="42"/>
      <c r="L50" s="42"/>
      <c r="M50" s="42"/>
    </row>
    <row r="51" spans="1:13">
      <c r="A51" s="36" t="s">
        <v>236</v>
      </c>
      <c r="B51" s="36"/>
      <c r="D51" s="44"/>
      <c r="E51" s="44"/>
      <c r="F51" s="45"/>
      <c r="G51" s="45"/>
      <c r="H51" s="42"/>
      <c r="I51" s="43"/>
      <c r="J51" s="42"/>
      <c r="K51" s="42"/>
      <c r="L51" s="42"/>
      <c r="M51" s="42"/>
    </row>
  </sheetData>
  <mergeCells count="2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H12:H13"/>
    <mergeCell ref="A12:A13"/>
    <mergeCell ref="B12:B13"/>
    <mergeCell ref="C12:C13"/>
    <mergeCell ref="D12:E12"/>
    <mergeCell ref="F12:G12"/>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1" sqref="C11:F11"/>
    </sheetView>
  </sheetViews>
  <sheetFormatPr defaultColWidth="9.140625" defaultRowHeight="15"/>
  <cols>
    <col min="1" max="1" width="7.85546875" style="167" customWidth="1"/>
    <col min="2" max="2" width="15.7109375" style="167" customWidth="1"/>
    <col min="3" max="3" width="33.85546875" style="167" customWidth="1"/>
    <col min="4" max="4" width="32" style="167" customWidth="1"/>
    <col min="5" max="9" width="9.140625" style="167"/>
    <col min="10" max="14" width="9.140625" style="189"/>
    <col min="15" max="16384" width="9.140625" style="167"/>
  </cols>
  <sheetData>
    <row r="2" spans="1:12" ht="18.75">
      <c r="B2" s="168" t="s">
        <v>550</v>
      </c>
    </row>
    <row r="3" spans="1:12" ht="19.5">
      <c r="B3" s="169" t="s">
        <v>539</v>
      </c>
    </row>
    <row r="4" spans="1:12" ht="18.75">
      <c r="B4" s="170"/>
      <c r="C4" s="171" t="s">
        <v>540</v>
      </c>
      <c r="D4" s="172" t="s">
        <v>541</v>
      </c>
    </row>
    <row r="5" spans="1:12" ht="18.75">
      <c r="B5" s="170"/>
      <c r="C5" s="173" t="s">
        <v>542</v>
      </c>
      <c r="D5" s="174" t="s">
        <v>543</v>
      </c>
    </row>
    <row r="6" spans="1:12" ht="18.75">
      <c r="B6" s="170"/>
      <c r="C6" s="171" t="s">
        <v>544</v>
      </c>
      <c r="D6" s="172">
        <v>2</v>
      </c>
      <c r="J6" s="189" t="s">
        <v>541</v>
      </c>
    </row>
    <row r="7" spans="1:12" ht="18.75">
      <c r="B7" s="170"/>
      <c r="C7" s="173" t="s">
        <v>545</v>
      </c>
      <c r="D7" s="175"/>
    </row>
    <row r="8" spans="1:12" ht="18.75">
      <c r="B8" s="170"/>
      <c r="C8" s="171" t="s">
        <v>546</v>
      </c>
      <c r="D8" s="172">
        <v>2025</v>
      </c>
      <c r="J8" s="189" t="s">
        <v>547</v>
      </c>
    </row>
    <row r="9" spans="1:12" ht="18.75">
      <c r="B9" s="170"/>
      <c r="C9" s="176" t="s">
        <v>548</v>
      </c>
      <c r="D9" s="177">
        <f>D8</f>
        <v>2025</v>
      </c>
      <c r="J9" s="189" t="s">
        <v>549</v>
      </c>
    </row>
    <row r="10" spans="1:12" ht="18.75">
      <c r="B10" s="170"/>
      <c r="C10" s="176"/>
      <c r="D10" s="177"/>
    </row>
    <row r="11" spans="1:12" ht="34.5" customHeight="1">
      <c r="A11" s="432" t="s">
        <v>243</v>
      </c>
      <c r="B11" s="432"/>
      <c r="C11" s="432" t="s">
        <v>604</v>
      </c>
      <c r="D11" s="432"/>
      <c r="E11" s="432"/>
      <c r="F11" s="432"/>
    </row>
    <row r="12" spans="1:12" ht="26.25" customHeight="1">
      <c r="A12" s="432" t="s">
        <v>241</v>
      </c>
      <c r="B12" s="432"/>
      <c r="C12" s="432" t="s">
        <v>443</v>
      </c>
      <c r="D12" s="432"/>
      <c r="E12" s="432"/>
      <c r="F12" s="432"/>
    </row>
    <row r="13" spans="1:12" ht="48" customHeight="1">
      <c r="A13" s="431" t="s">
        <v>240</v>
      </c>
      <c r="B13" s="431"/>
      <c r="C13" s="431" t="s">
        <v>242</v>
      </c>
      <c r="D13" s="431"/>
      <c r="E13" s="431"/>
      <c r="F13" s="431"/>
      <c r="J13" s="189">
        <v>1</v>
      </c>
      <c r="K13" s="189" t="s">
        <v>46</v>
      </c>
    </row>
    <row r="14" spans="1:12" ht="34.5" customHeight="1">
      <c r="A14" s="431" t="s">
        <v>244</v>
      </c>
      <c r="B14" s="431"/>
      <c r="C14" s="413">
        <v>45722</v>
      </c>
      <c r="D14" s="412"/>
      <c r="E14" s="412"/>
      <c r="F14" s="412"/>
    </row>
    <row r="15" spans="1:12">
      <c r="B15" s="178"/>
      <c r="J15" s="189">
        <v>4</v>
      </c>
      <c r="K15" s="189" t="s">
        <v>135</v>
      </c>
    </row>
    <row r="16" spans="1:12">
      <c r="D16" s="178" t="s">
        <v>551</v>
      </c>
      <c r="J16" s="189">
        <v>5</v>
      </c>
      <c r="K16" s="190"/>
      <c r="L16" s="190"/>
    </row>
    <row r="17" spans="2:12">
      <c r="D17" s="178" t="s">
        <v>552</v>
      </c>
      <c r="K17" s="190"/>
      <c r="L17" s="190"/>
    </row>
    <row r="18" spans="2:12">
      <c r="B18" s="179" t="s">
        <v>594</v>
      </c>
      <c r="C18" s="179" t="s">
        <v>595</v>
      </c>
      <c r="D18" s="179" t="s">
        <v>596</v>
      </c>
      <c r="J18" s="189">
        <v>6</v>
      </c>
      <c r="K18" s="190"/>
      <c r="L18" s="190"/>
    </row>
    <row r="19" spans="2:12" ht="30">
      <c r="B19" s="180">
        <v>1</v>
      </c>
      <c r="C19" s="181" t="s">
        <v>597</v>
      </c>
      <c r="D19" s="182" t="s">
        <v>558</v>
      </c>
      <c r="K19" s="190"/>
      <c r="L19" s="190"/>
    </row>
    <row r="20" spans="2:12" ht="30">
      <c r="B20" s="180">
        <v>2</v>
      </c>
      <c r="C20" s="181" t="s">
        <v>598</v>
      </c>
      <c r="D20" s="182" t="s">
        <v>559</v>
      </c>
      <c r="K20" s="190"/>
      <c r="L20" s="190"/>
    </row>
    <row r="21" spans="2:12" ht="54.75" customHeight="1">
      <c r="B21" s="180" t="s">
        <v>78</v>
      </c>
      <c r="C21" s="181" t="s">
        <v>562</v>
      </c>
      <c r="D21" s="182"/>
      <c r="K21" s="190"/>
      <c r="L21" s="190"/>
    </row>
    <row r="22" spans="2:12" ht="30">
      <c r="B22" s="180">
        <v>3</v>
      </c>
      <c r="C22" s="183" t="s">
        <v>599</v>
      </c>
      <c r="D22" s="182" t="s">
        <v>554</v>
      </c>
      <c r="J22" s="189">
        <v>7</v>
      </c>
      <c r="K22" s="190"/>
      <c r="L22" s="190"/>
    </row>
    <row r="23" spans="2:12" ht="30">
      <c r="B23" s="180">
        <v>4</v>
      </c>
      <c r="C23" s="183" t="s">
        <v>600</v>
      </c>
      <c r="D23" s="182" t="s">
        <v>553</v>
      </c>
      <c r="J23" s="189">
        <v>8</v>
      </c>
      <c r="K23" s="190"/>
      <c r="L23" s="190"/>
    </row>
    <row r="24" spans="2:12" ht="30">
      <c r="B24" s="180">
        <v>5</v>
      </c>
      <c r="C24" s="183" t="s">
        <v>601</v>
      </c>
      <c r="D24" s="182" t="s">
        <v>555</v>
      </c>
      <c r="J24" s="189">
        <v>9</v>
      </c>
      <c r="K24" s="190"/>
      <c r="L24" s="190"/>
    </row>
    <row r="25" spans="2:12" ht="75">
      <c r="B25" s="180">
        <v>6</v>
      </c>
      <c r="C25" s="183" t="s">
        <v>602</v>
      </c>
      <c r="D25" s="182" t="s">
        <v>556</v>
      </c>
      <c r="J25" s="189">
        <v>10</v>
      </c>
      <c r="K25" s="190"/>
      <c r="L25" s="190"/>
    </row>
    <row r="26" spans="2:12" ht="30">
      <c r="B26" s="180">
        <v>7</v>
      </c>
      <c r="C26" s="183" t="s">
        <v>603</v>
      </c>
      <c r="D26" s="182" t="s">
        <v>557</v>
      </c>
      <c r="J26" s="189">
        <v>11</v>
      </c>
      <c r="K26" s="190"/>
      <c r="L26" s="190"/>
    </row>
    <row r="27" spans="2:12" ht="75">
      <c r="B27" s="180">
        <v>8</v>
      </c>
      <c r="C27" s="183" t="s">
        <v>602</v>
      </c>
      <c r="D27" s="182" t="s">
        <v>556</v>
      </c>
    </row>
    <row r="28" spans="2:12" ht="87" customHeight="1">
      <c r="B28" s="180" t="s">
        <v>86</v>
      </c>
      <c r="C28" s="181" t="s">
        <v>560</v>
      </c>
      <c r="D28" s="184" t="s">
        <v>561</v>
      </c>
    </row>
    <row r="31" spans="2:12" ht="28.5" customHeight="1">
      <c r="B31" s="185"/>
      <c r="D31" s="185"/>
    </row>
    <row r="32" spans="2:12">
      <c r="B32" s="186"/>
      <c r="D32" s="186"/>
    </row>
    <row r="33" spans="2:4">
      <c r="B33" s="187"/>
      <c r="D33" s="187"/>
    </row>
    <row r="34" spans="2:4">
      <c r="B34" s="187"/>
      <c r="D34" s="187"/>
    </row>
    <row r="35" spans="2:4">
      <c r="B35" s="188"/>
      <c r="D35" s="178"/>
    </row>
    <row r="36" spans="2:4">
      <c r="B36" s="188"/>
      <c r="D36" s="188"/>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19" zoomScale="85" zoomScaleNormal="85" zoomScaleSheetLayoutView="85" workbookViewId="0">
      <selection activeCell="D22" sqref="D22"/>
    </sheetView>
  </sheetViews>
  <sheetFormatPr defaultColWidth="9.140625" defaultRowHeight="12.75"/>
  <cols>
    <col min="1" max="1" width="49.28515625" style="214" customWidth="1"/>
    <col min="2" max="2" width="14.28515625" style="214" customWidth="1"/>
    <col min="3" max="3" width="9.140625" style="214"/>
    <col min="4" max="7" width="19.140625" style="237" customWidth="1"/>
    <col min="8" max="8" width="19.7109375" style="214" customWidth="1"/>
    <col min="9" max="9" width="14.7109375" style="214" bestFit="1" customWidth="1"/>
    <col min="10" max="10" width="14.7109375" style="214" customWidth="1"/>
    <col min="11" max="12" width="12.85546875" style="214" customWidth="1"/>
    <col min="13" max="13" width="17.5703125" style="214" customWidth="1"/>
    <col min="14" max="14" width="17.5703125" style="214" bestFit="1" customWidth="1"/>
    <col min="15" max="15" width="21.140625" style="214" customWidth="1"/>
    <col min="16" max="16" width="13.42578125" style="214" bestFit="1" customWidth="1"/>
    <col min="17" max="16384" width="9.140625" style="214"/>
  </cols>
  <sheetData>
    <row r="1" spans="1:19" ht="27.75" customHeight="1">
      <c r="A1" s="437" t="s">
        <v>232</v>
      </c>
      <c r="B1" s="437"/>
      <c r="C1" s="437"/>
      <c r="D1" s="437"/>
      <c r="E1" s="437"/>
      <c r="F1" s="437"/>
      <c r="G1" s="437"/>
    </row>
    <row r="2" spans="1:19" ht="26.25" customHeight="1">
      <c r="A2" s="438" t="s">
        <v>514</v>
      </c>
      <c r="B2" s="438"/>
      <c r="C2" s="438"/>
      <c r="D2" s="438"/>
      <c r="E2" s="438"/>
      <c r="F2" s="438"/>
      <c r="G2" s="438"/>
    </row>
    <row r="3" spans="1:19">
      <c r="A3" s="439" t="s">
        <v>171</v>
      </c>
      <c r="B3" s="439"/>
      <c r="C3" s="439"/>
      <c r="D3" s="439"/>
      <c r="E3" s="439"/>
      <c r="F3" s="439"/>
      <c r="G3" s="439"/>
    </row>
    <row r="4" spans="1:19" ht="18.75" customHeight="1">
      <c r="A4" s="439"/>
      <c r="B4" s="439"/>
      <c r="C4" s="439"/>
      <c r="D4" s="439"/>
      <c r="E4" s="439"/>
      <c r="F4" s="439"/>
      <c r="G4" s="439"/>
    </row>
    <row r="5" spans="1:19">
      <c r="A5" s="440" t="str">
        <f>'ngay thang'!B10</f>
        <v>Tháng 2 năm 2025/Feb 2025</v>
      </c>
      <c r="B5" s="440"/>
      <c r="C5" s="440"/>
      <c r="D5" s="440"/>
      <c r="E5" s="440"/>
      <c r="F5" s="440"/>
      <c r="G5" s="440"/>
    </row>
    <row r="6" spans="1:19">
      <c r="A6" s="382"/>
      <c r="B6" s="382"/>
      <c r="C6" s="382"/>
      <c r="D6" s="382"/>
      <c r="E6" s="382"/>
      <c r="F6" s="382"/>
    </row>
    <row r="7" spans="1:19" ht="30" customHeight="1">
      <c r="A7" s="381" t="s">
        <v>605</v>
      </c>
      <c r="B7" s="442" t="s">
        <v>606</v>
      </c>
      <c r="C7" s="442"/>
      <c r="D7" s="442"/>
      <c r="E7" s="442"/>
      <c r="F7" s="442"/>
      <c r="G7" s="442"/>
    </row>
    <row r="8" spans="1:19" ht="30" customHeight="1">
      <c r="A8" s="380" t="s">
        <v>607</v>
      </c>
      <c r="B8" s="441" t="s">
        <v>608</v>
      </c>
      <c r="C8" s="441"/>
      <c r="D8" s="441"/>
      <c r="E8" s="441"/>
      <c r="F8" s="441"/>
      <c r="G8" s="441"/>
    </row>
    <row r="9" spans="1:19" ht="30" customHeight="1">
      <c r="A9" s="381" t="s">
        <v>609</v>
      </c>
      <c r="B9" s="442" t="s">
        <v>610</v>
      </c>
      <c r="C9" s="442"/>
      <c r="D9" s="442"/>
      <c r="E9" s="442"/>
      <c r="F9" s="442"/>
      <c r="G9" s="442"/>
    </row>
    <row r="10" spans="1:19" ht="30" customHeight="1">
      <c r="A10" s="380" t="s">
        <v>611</v>
      </c>
      <c r="B10" s="441" t="str">
        <f>'ngay thang'!B14</f>
        <v>Ngày 06 tháng 03 năm 2025
06 Mar 2025</v>
      </c>
      <c r="C10" s="441"/>
      <c r="D10" s="441"/>
      <c r="E10" s="441"/>
      <c r="F10" s="441"/>
      <c r="G10" s="441"/>
    </row>
    <row r="12" spans="1:19" ht="33.75" customHeight="1">
      <c r="A12" s="435" t="s">
        <v>172</v>
      </c>
      <c r="B12" s="435" t="s">
        <v>173</v>
      </c>
      <c r="C12" s="435" t="s">
        <v>174</v>
      </c>
      <c r="D12" s="433" t="s">
        <v>660</v>
      </c>
      <c r="E12" s="434"/>
      <c r="F12" s="433" t="s">
        <v>636</v>
      </c>
      <c r="G12" s="434"/>
    </row>
    <row r="13" spans="1:19" ht="53.25" customHeight="1">
      <c r="A13" s="436"/>
      <c r="B13" s="436"/>
      <c r="C13" s="436"/>
      <c r="D13" s="232" t="s">
        <v>286</v>
      </c>
      <c r="E13" s="232" t="s">
        <v>287</v>
      </c>
      <c r="F13" s="232" t="s">
        <v>288</v>
      </c>
      <c r="G13" s="232" t="s">
        <v>289</v>
      </c>
      <c r="Q13" s="221"/>
      <c r="R13" s="221"/>
      <c r="S13" s="221"/>
    </row>
    <row r="14" spans="1:19" ht="25.5">
      <c r="A14" s="240" t="s">
        <v>290</v>
      </c>
      <c r="B14" s="212" t="s">
        <v>16</v>
      </c>
      <c r="C14" s="212"/>
      <c r="D14" s="327">
        <v>9210382924</v>
      </c>
      <c r="E14" s="327">
        <v>10982413386</v>
      </c>
      <c r="F14" s="327">
        <v>6396668748</v>
      </c>
      <c r="G14" s="327">
        <v>9768587478</v>
      </c>
      <c r="H14" s="241"/>
      <c r="I14" s="221"/>
      <c r="J14" s="221"/>
      <c r="K14" s="221"/>
      <c r="L14" s="221"/>
      <c r="M14" s="221"/>
      <c r="N14" s="221"/>
      <c r="O14" s="221"/>
      <c r="P14" s="221"/>
      <c r="Q14" s="213"/>
    </row>
    <row r="15" spans="1:19" ht="25.5">
      <c r="A15" s="210" t="s">
        <v>642</v>
      </c>
      <c r="B15" s="212" t="s">
        <v>17</v>
      </c>
      <c r="C15" s="212"/>
      <c r="D15" s="328">
        <v>159772500</v>
      </c>
      <c r="E15" s="328">
        <v>159772500</v>
      </c>
      <c r="F15" s="328"/>
      <c r="G15" s="328"/>
      <c r="H15" s="241"/>
      <c r="I15" s="221"/>
      <c r="J15" s="221"/>
      <c r="K15" s="221"/>
      <c r="L15" s="221"/>
      <c r="M15" s="221"/>
      <c r="N15" s="221"/>
      <c r="O15" s="221"/>
      <c r="P15" s="221"/>
      <c r="Q15" s="213"/>
    </row>
    <row r="16" spans="1:19" ht="25.5">
      <c r="A16" s="210" t="s">
        <v>291</v>
      </c>
      <c r="B16" s="212" t="s">
        <v>18</v>
      </c>
      <c r="C16" s="212"/>
      <c r="D16" s="328">
        <v>1724244</v>
      </c>
      <c r="E16" s="328">
        <v>4860036</v>
      </c>
      <c r="F16" s="328">
        <v>2882148</v>
      </c>
      <c r="G16" s="328">
        <v>4502178</v>
      </c>
      <c r="H16" s="241"/>
      <c r="I16" s="221"/>
      <c r="J16" s="221"/>
      <c r="K16" s="221"/>
      <c r="L16" s="221"/>
      <c r="M16" s="221"/>
      <c r="N16" s="221"/>
      <c r="O16" s="221"/>
      <c r="P16" s="221"/>
      <c r="Q16" s="213"/>
    </row>
    <row r="17" spans="1:19" ht="25.5">
      <c r="A17" s="210" t="s">
        <v>292</v>
      </c>
      <c r="B17" s="212" t="s">
        <v>27</v>
      </c>
      <c r="C17" s="212"/>
      <c r="D17" s="328">
        <v>1978535508</v>
      </c>
      <c r="E17" s="328">
        <v>119721395</v>
      </c>
      <c r="F17" s="328">
        <v>234355785</v>
      </c>
      <c r="G17" s="328">
        <v>3004298129</v>
      </c>
      <c r="H17" s="241"/>
      <c r="I17" s="221"/>
      <c r="J17" s="221"/>
      <c r="K17" s="221"/>
      <c r="L17" s="221"/>
      <c r="M17" s="221"/>
      <c r="N17" s="221"/>
      <c r="O17" s="221"/>
      <c r="P17" s="221"/>
      <c r="Q17" s="213"/>
    </row>
    <row r="18" spans="1:19" ht="38.25">
      <c r="A18" s="210" t="s">
        <v>293</v>
      </c>
      <c r="B18" s="212" t="s">
        <v>28</v>
      </c>
      <c r="C18" s="212"/>
      <c r="D18" s="328">
        <v>7070350672</v>
      </c>
      <c r="E18" s="328">
        <v>10698059455</v>
      </c>
      <c r="F18" s="328">
        <v>6159430815</v>
      </c>
      <c r="G18" s="328">
        <v>6759787171</v>
      </c>
      <c r="H18" s="241"/>
      <c r="I18" s="221"/>
      <c r="J18" s="221"/>
      <c r="K18" s="221"/>
      <c r="L18" s="221"/>
      <c r="M18" s="221"/>
      <c r="N18" s="221"/>
      <c r="O18" s="221"/>
      <c r="P18" s="221"/>
      <c r="Q18" s="213"/>
    </row>
    <row r="19" spans="1:19" ht="25.5">
      <c r="A19" s="210" t="s">
        <v>294</v>
      </c>
      <c r="B19" s="212" t="s">
        <v>29</v>
      </c>
      <c r="C19" s="212"/>
      <c r="D19" s="328"/>
      <c r="E19" s="328"/>
      <c r="F19" s="328"/>
      <c r="G19" s="328"/>
      <c r="I19" s="221"/>
      <c r="J19" s="221"/>
      <c r="K19" s="221"/>
      <c r="L19" s="221"/>
      <c r="M19" s="221"/>
      <c r="N19" s="221"/>
      <c r="O19" s="221"/>
      <c r="P19" s="221"/>
      <c r="Q19" s="213"/>
    </row>
    <row r="20" spans="1:19" ht="51">
      <c r="A20" s="210" t="s">
        <v>295</v>
      </c>
      <c r="B20" s="212" t="s">
        <v>30</v>
      </c>
      <c r="C20" s="212"/>
      <c r="D20" s="328"/>
      <c r="E20" s="328"/>
      <c r="F20" s="328"/>
      <c r="G20" s="328"/>
      <c r="I20" s="221"/>
      <c r="J20" s="221"/>
      <c r="K20" s="221"/>
      <c r="L20" s="221"/>
      <c r="M20" s="221"/>
      <c r="N20" s="221"/>
      <c r="O20" s="221"/>
      <c r="P20" s="221"/>
      <c r="Q20" s="213"/>
    </row>
    <row r="21" spans="1:19" ht="25.5">
      <c r="A21" s="210" t="s">
        <v>296</v>
      </c>
      <c r="B21" s="212" t="s">
        <v>31</v>
      </c>
      <c r="C21" s="212"/>
      <c r="D21" s="328"/>
      <c r="E21" s="328"/>
      <c r="F21" s="328"/>
      <c r="G21" s="328"/>
      <c r="I21" s="221"/>
      <c r="J21" s="221"/>
      <c r="K21" s="221"/>
      <c r="L21" s="221"/>
      <c r="M21" s="221"/>
      <c r="N21" s="221"/>
      <c r="O21" s="221"/>
      <c r="P21" s="221"/>
      <c r="Q21" s="213"/>
    </row>
    <row r="22" spans="1:19" ht="63.75">
      <c r="A22" s="210" t="s">
        <v>297</v>
      </c>
      <c r="B22" s="212" t="s">
        <v>32</v>
      </c>
      <c r="C22" s="212"/>
      <c r="D22" s="328"/>
      <c r="E22" s="328"/>
      <c r="F22" s="328"/>
      <c r="G22" s="328"/>
      <c r="I22" s="221"/>
      <c r="J22" s="221"/>
      <c r="K22" s="221"/>
      <c r="L22" s="221"/>
      <c r="M22" s="221"/>
      <c r="N22" s="221"/>
      <c r="O22" s="221"/>
      <c r="P22" s="221"/>
      <c r="Q22" s="213"/>
    </row>
    <row r="23" spans="1:19" ht="25.5">
      <c r="A23" s="240" t="s">
        <v>298</v>
      </c>
      <c r="B23" s="212" t="s">
        <v>26</v>
      </c>
      <c r="C23" s="212"/>
      <c r="D23" s="327">
        <v>25849560</v>
      </c>
      <c r="E23" s="327">
        <v>132708657</v>
      </c>
      <c r="F23" s="327">
        <v>33927893</v>
      </c>
      <c r="G23" s="327">
        <v>139855617</v>
      </c>
      <c r="H23" s="221"/>
      <c r="I23" s="221"/>
      <c r="J23" s="221"/>
      <c r="K23" s="221"/>
      <c r="L23" s="221"/>
      <c r="M23" s="221"/>
      <c r="N23" s="221"/>
      <c r="O23" s="221"/>
      <c r="P23" s="221"/>
      <c r="Q23" s="213"/>
    </row>
    <row r="24" spans="1:19" ht="25.5">
      <c r="A24" s="210" t="s">
        <v>299</v>
      </c>
      <c r="B24" s="212" t="s">
        <v>25</v>
      </c>
      <c r="C24" s="212"/>
      <c r="D24" s="329">
        <v>25849560</v>
      </c>
      <c r="E24" s="329">
        <v>132708657</v>
      </c>
      <c r="F24" s="329">
        <v>33927893</v>
      </c>
      <c r="G24" s="329">
        <v>139855617</v>
      </c>
      <c r="H24" s="241"/>
      <c r="I24" s="221"/>
      <c r="J24" s="221"/>
      <c r="K24" s="221"/>
      <c r="L24" s="221"/>
      <c r="M24" s="221"/>
      <c r="N24" s="221"/>
      <c r="O24" s="221"/>
      <c r="P24" s="221"/>
      <c r="Q24" s="213"/>
    </row>
    <row r="25" spans="1:19" ht="51">
      <c r="A25" s="210" t="s">
        <v>300</v>
      </c>
      <c r="B25" s="212" t="s">
        <v>24</v>
      </c>
      <c r="C25" s="212"/>
      <c r="D25" s="328"/>
      <c r="E25" s="328"/>
      <c r="F25" s="328"/>
      <c r="G25" s="328"/>
      <c r="H25" s="221"/>
      <c r="I25" s="221"/>
      <c r="J25" s="221"/>
      <c r="K25" s="221"/>
      <c r="L25" s="221"/>
      <c r="M25" s="221"/>
      <c r="N25" s="221"/>
      <c r="O25" s="221"/>
      <c r="P25" s="221"/>
      <c r="Q25" s="213"/>
    </row>
    <row r="26" spans="1:19" ht="25.5">
      <c r="A26" s="210" t="s">
        <v>301</v>
      </c>
      <c r="B26" s="212" t="s">
        <v>23</v>
      </c>
      <c r="C26" s="212"/>
      <c r="D26" s="328"/>
      <c r="E26" s="328"/>
      <c r="F26" s="328"/>
      <c r="G26" s="328"/>
      <c r="I26" s="221"/>
      <c r="J26" s="221"/>
      <c r="K26" s="221"/>
      <c r="L26" s="221"/>
      <c r="M26" s="221"/>
      <c r="N26" s="221"/>
      <c r="O26" s="221"/>
      <c r="P26" s="221"/>
      <c r="Q26" s="213"/>
    </row>
    <row r="27" spans="1:19" ht="51">
      <c r="A27" s="210" t="s">
        <v>302</v>
      </c>
      <c r="B27" s="212" t="s">
        <v>22</v>
      </c>
      <c r="C27" s="212"/>
      <c r="D27" s="328"/>
      <c r="E27" s="328"/>
      <c r="F27" s="328"/>
      <c r="G27" s="328"/>
      <c r="I27" s="221"/>
      <c r="J27" s="221"/>
      <c r="K27" s="221"/>
      <c r="L27" s="221"/>
      <c r="M27" s="221"/>
      <c r="N27" s="221"/>
      <c r="O27" s="221"/>
      <c r="P27" s="221"/>
      <c r="Q27" s="213"/>
    </row>
    <row r="28" spans="1:19" ht="25.5">
      <c r="A28" s="210" t="s">
        <v>303</v>
      </c>
      <c r="B28" s="212" t="s">
        <v>33</v>
      </c>
      <c r="C28" s="212"/>
      <c r="D28" s="328"/>
      <c r="E28" s="328"/>
      <c r="F28" s="328"/>
      <c r="G28" s="328"/>
      <c r="I28" s="221"/>
      <c r="J28" s="221"/>
      <c r="K28" s="221"/>
      <c r="L28" s="221"/>
      <c r="M28" s="221"/>
      <c r="N28" s="221"/>
      <c r="O28" s="221"/>
      <c r="P28" s="221"/>
      <c r="Q28" s="213"/>
    </row>
    <row r="29" spans="1:19" ht="25.5">
      <c r="A29" s="240" t="s">
        <v>304</v>
      </c>
      <c r="B29" s="242" t="s">
        <v>34</v>
      </c>
      <c r="C29" s="242"/>
      <c r="D29" s="327">
        <v>280607182</v>
      </c>
      <c r="E29" s="327">
        <v>602498602</v>
      </c>
      <c r="F29" s="327">
        <v>170397379</v>
      </c>
      <c r="G29" s="327">
        <v>330235437</v>
      </c>
      <c r="H29" s="241"/>
      <c r="I29" s="221"/>
      <c r="J29" s="221"/>
      <c r="K29" s="221"/>
      <c r="L29" s="221"/>
      <c r="M29" s="221"/>
      <c r="N29" s="221"/>
      <c r="O29" s="221"/>
      <c r="P29" s="221"/>
      <c r="Q29" s="213"/>
    </row>
    <row r="30" spans="1:19" ht="25.5">
      <c r="A30" s="210" t="s">
        <v>305</v>
      </c>
      <c r="B30" s="212" t="s">
        <v>35</v>
      </c>
      <c r="C30" s="212"/>
      <c r="D30" s="328">
        <v>202171980</v>
      </c>
      <c r="E30" s="328">
        <v>425302912</v>
      </c>
      <c r="F30" s="328">
        <v>99175726</v>
      </c>
      <c r="G30" s="328">
        <v>187358179</v>
      </c>
      <c r="H30" s="241"/>
      <c r="I30" s="221"/>
      <c r="J30" s="221"/>
      <c r="K30" s="221"/>
      <c r="L30" s="221"/>
      <c r="M30" s="221"/>
      <c r="N30" s="221"/>
      <c r="O30" s="221"/>
      <c r="P30" s="221"/>
      <c r="Q30" s="213"/>
    </row>
    <row r="31" spans="1:19" ht="25.5">
      <c r="A31" s="210" t="s">
        <v>306</v>
      </c>
      <c r="B31" s="212" t="s">
        <v>36</v>
      </c>
      <c r="C31" s="212"/>
      <c r="D31" s="328">
        <v>28173857</v>
      </c>
      <c r="E31" s="328">
        <v>76621521</v>
      </c>
      <c r="F31" s="328">
        <v>20994218</v>
      </c>
      <c r="G31" s="328">
        <v>42404004</v>
      </c>
      <c r="H31" s="241"/>
      <c r="I31" s="221"/>
      <c r="J31" s="221"/>
      <c r="K31" s="221"/>
      <c r="L31" s="221"/>
      <c r="M31" s="221"/>
      <c r="N31" s="221"/>
      <c r="O31" s="221"/>
      <c r="P31" s="221"/>
      <c r="Q31" s="213"/>
      <c r="R31" s="221">
        <v>0</v>
      </c>
      <c r="S31" s="221">
        <v>0</v>
      </c>
    </row>
    <row r="32" spans="1:19" ht="25.5">
      <c r="A32" s="210" t="s">
        <v>307</v>
      </c>
      <c r="B32" s="212" t="s">
        <v>37</v>
      </c>
      <c r="C32" s="212"/>
      <c r="D32" s="328">
        <v>5500000</v>
      </c>
      <c r="E32" s="328">
        <v>11000000</v>
      </c>
      <c r="F32" s="328">
        <v>5500000</v>
      </c>
      <c r="G32" s="328">
        <v>11000000</v>
      </c>
      <c r="H32" s="241"/>
      <c r="I32" s="221"/>
      <c r="J32" s="221"/>
      <c r="K32" s="221"/>
      <c r="L32" s="221"/>
      <c r="M32" s="221"/>
      <c r="N32" s="221"/>
      <c r="O32" s="221"/>
      <c r="P32" s="221"/>
      <c r="Q32" s="213"/>
    </row>
    <row r="33" spans="1:17" ht="25.5">
      <c r="A33" s="210" t="s">
        <v>308</v>
      </c>
      <c r="B33" s="212" t="s">
        <v>38</v>
      </c>
      <c r="C33" s="212"/>
      <c r="D33" s="328">
        <v>16500000</v>
      </c>
      <c r="E33" s="328">
        <v>33000000</v>
      </c>
      <c r="F33" s="328">
        <v>16500000</v>
      </c>
      <c r="G33" s="328">
        <v>33000000</v>
      </c>
      <c r="H33" s="221"/>
      <c r="I33" s="221"/>
      <c r="J33" s="221"/>
      <c r="K33" s="221"/>
      <c r="L33" s="221"/>
      <c r="M33" s="221"/>
      <c r="N33" s="221"/>
      <c r="O33" s="221"/>
      <c r="P33" s="221"/>
      <c r="Q33" s="213"/>
    </row>
    <row r="34" spans="1:17" ht="25.5">
      <c r="A34" s="209" t="s">
        <v>309</v>
      </c>
      <c r="B34" s="212" t="s">
        <v>39</v>
      </c>
      <c r="C34" s="212"/>
      <c r="D34" s="328">
        <v>13200000</v>
      </c>
      <c r="E34" s="328">
        <v>26400000</v>
      </c>
      <c r="F34" s="328">
        <v>13200000</v>
      </c>
      <c r="G34" s="328">
        <v>26400000</v>
      </c>
      <c r="H34" s="241"/>
      <c r="I34" s="221"/>
      <c r="J34" s="221"/>
      <c r="K34" s="221"/>
      <c r="L34" s="221"/>
      <c r="M34" s="221"/>
      <c r="N34" s="221"/>
      <c r="O34" s="221"/>
      <c r="P34" s="221"/>
      <c r="Q34" s="213"/>
    </row>
    <row r="35" spans="1:17" ht="25.5">
      <c r="A35" s="210" t="s">
        <v>319</v>
      </c>
      <c r="B35" s="212">
        <v>20.6</v>
      </c>
      <c r="C35" s="212"/>
      <c r="D35" s="328">
        <v>15000000</v>
      </c>
      <c r="E35" s="328">
        <v>30000000</v>
      </c>
      <c r="F35" s="328">
        <v>15000000</v>
      </c>
      <c r="G35" s="328">
        <v>30000000</v>
      </c>
      <c r="H35" s="241"/>
      <c r="I35" s="221"/>
      <c r="J35" s="221"/>
      <c r="K35" s="221"/>
      <c r="L35" s="221"/>
      <c r="M35" s="221"/>
      <c r="N35" s="221"/>
      <c r="O35" s="221"/>
      <c r="P35" s="221"/>
      <c r="Q35" s="213"/>
    </row>
    <row r="36" spans="1:17" ht="25.5">
      <c r="A36" s="210" t="s">
        <v>438</v>
      </c>
      <c r="B36" s="212">
        <v>20.7</v>
      </c>
      <c r="C36" s="212"/>
      <c r="D36" s="328"/>
      <c r="E36" s="328"/>
      <c r="F36" s="328"/>
      <c r="G36" s="328"/>
      <c r="H36" s="241"/>
      <c r="I36" s="221"/>
      <c r="J36" s="221"/>
      <c r="K36" s="221"/>
      <c r="L36" s="221"/>
      <c r="M36" s="221"/>
      <c r="N36" s="221"/>
      <c r="O36" s="221"/>
      <c r="P36" s="221"/>
      <c r="Q36" s="213"/>
    </row>
    <row r="37" spans="1:17" ht="25.5">
      <c r="A37" s="210" t="s">
        <v>439</v>
      </c>
      <c r="B37" s="212">
        <v>20.8</v>
      </c>
      <c r="C37" s="212"/>
      <c r="D37" s="328"/>
      <c r="E37" s="328"/>
      <c r="F37" s="328"/>
      <c r="G37" s="328"/>
      <c r="H37" s="241"/>
      <c r="I37" s="221"/>
      <c r="J37" s="221"/>
      <c r="K37" s="221"/>
      <c r="L37" s="221"/>
      <c r="M37" s="221"/>
      <c r="N37" s="221"/>
      <c r="O37" s="221"/>
      <c r="P37" s="221"/>
      <c r="Q37" s="213"/>
    </row>
    <row r="38" spans="1:17" ht="25.5">
      <c r="A38" s="210" t="s">
        <v>440</v>
      </c>
      <c r="B38" s="212">
        <v>20.9</v>
      </c>
      <c r="C38" s="212"/>
      <c r="D38" s="328"/>
      <c r="E38" s="328"/>
      <c r="F38" s="328"/>
      <c r="G38" s="328"/>
      <c r="I38" s="221"/>
      <c r="J38" s="221"/>
      <c r="K38" s="221"/>
      <c r="L38" s="221"/>
      <c r="M38" s="221"/>
      <c r="N38" s="221"/>
      <c r="O38" s="221"/>
      <c r="P38" s="221"/>
      <c r="Q38" s="213"/>
    </row>
    <row r="39" spans="1:17" ht="25.5">
      <c r="A39" s="210" t="s">
        <v>441</v>
      </c>
      <c r="B39" s="243">
        <v>20.100000000000001</v>
      </c>
      <c r="C39" s="212"/>
      <c r="D39" s="328">
        <v>61345</v>
      </c>
      <c r="E39" s="328">
        <v>174169</v>
      </c>
      <c r="F39" s="328">
        <v>27435</v>
      </c>
      <c r="G39" s="328">
        <v>73254</v>
      </c>
      <c r="H39" s="241"/>
      <c r="I39" s="221"/>
      <c r="J39" s="221"/>
      <c r="K39" s="221"/>
      <c r="L39" s="221"/>
      <c r="M39" s="221"/>
      <c r="N39" s="221"/>
      <c r="O39" s="221"/>
      <c r="P39" s="221"/>
      <c r="Q39" s="213"/>
    </row>
    <row r="40" spans="1:17" ht="38.25">
      <c r="A40" s="240" t="s">
        <v>310</v>
      </c>
      <c r="B40" s="244" t="s">
        <v>40</v>
      </c>
      <c r="C40" s="242"/>
      <c r="D40" s="327">
        <v>8903926182</v>
      </c>
      <c r="E40" s="327">
        <v>10247206127</v>
      </c>
      <c r="F40" s="327">
        <v>6192343476</v>
      </c>
      <c r="G40" s="327">
        <v>9298496424</v>
      </c>
      <c r="H40" s="241"/>
      <c r="I40" s="221"/>
      <c r="J40" s="221"/>
      <c r="K40" s="221"/>
      <c r="L40" s="221"/>
      <c r="M40" s="221"/>
      <c r="N40" s="221"/>
      <c r="O40" s="221"/>
      <c r="P40" s="221"/>
      <c r="Q40" s="213"/>
    </row>
    <row r="41" spans="1:17" ht="25.5">
      <c r="A41" s="240" t="s">
        <v>311</v>
      </c>
      <c r="B41" s="244" t="s">
        <v>41</v>
      </c>
      <c r="C41" s="242"/>
      <c r="D41" s="327"/>
      <c r="E41" s="327"/>
      <c r="F41" s="327"/>
      <c r="G41" s="327"/>
      <c r="I41" s="221"/>
      <c r="J41" s="221"/>
      <c r="K41" s="221"/>
      <c r="L41" s="221"/>
      <c r="M41" s="221"/>
      <c r="N41" s="221"/>
      <c r="O41" s="221"/>
      <c r="P41" s="221"/>
      <c r="Q41" s="213"/>
    </row>
    <row r="42" spans="1:17" ht="25.5">
      <c r="A42" s="210" t="s">
        <v>312</v>
      </c>
      <c r="B42" s="211" t="s">
        <v>42</v>
      </c>
      <c r="C42" s="212"/>
      <c r="D42" s="328"/>
      <c r="E42" s="328"/>
      <c r="F42" s="328"/>
      <c r="G42" s="328"/>
      <c r="I42" s="221"/>
      <c r="J42" s="221"/>
      <c r="K42" s="221"/>
      <c r="L42" s="221"/>
      <c r="M42" s="221"/>
      <c r="N42" s="221"/>
      <c r="O42" s="221"/>
      <c r="P42" s="221"/>
      <c r="Q42" s="213"/>
    </row>
    <row r="43" spans="1:17" ht="25.5">
      <c r="A43" s="210" t="s">
        <v>313</v>
      </c>
      <c r="B43" s="211" t="s">
        <v>43</v>
      </c>
      <c r="C43" s="212"/>
      <c r="D43" s="328"/>
      <c r="E43" s="328"/>
      <c r="F43" s="328"/>
      <c r="G43" s="328"/>
      <c r="I43" s="221"/>
      <c r="J43" s="221"/>
      <c r="K43" s="221"/>
      <c r="L43" s="221"/>
      <c r="M43" s="221"/>
      <c r="N43" s="221"/>
      <c r="O43" s="221"/>
      <c r="P43" s="221"/>
      <c r="Q43" s="213"/>
    </row>
    <row r="44" spans="1:17" ht="25.5">
      <c r="A44" s="240" t="s">
        <v>314</v>
      </c>
      <c r="B44" s="244" t="s">
        <v>21</v>
      </c>
      <c r="C44" s="242"/>
      <c r="D44" s="327">
        <v>8903926182</v>
      </c>
      <c r="E44" s="327">
        <v>10247206127</v>
      </c>
      <c r="F44" s="327">
        <v>6192343476</v>
      </c>
      <c r="G44" s="327">
        <v>9298496424</v>
      </c>
      <c r="H44" s="241"/>
      <c r="I44" s="221"/>
      <c r="J44" s="221"/>
      <c r="K44" s="221"/>
      <c r="L44" s="221"/>
      <c r="M44" s="221"/>
      <c r="N44" s="221"/>
      <c r="O44" s="221"/>
      <c r="P44" s="221"/>
      <c r="Q44" s="213"/>
    </row>
    <row r="45" spans="1:17" ht="25.5">
      <c r="A45" s="210" t="s">
        <v>315</v>
      </c>
      <c r="B45" s="211" t="s">
        <v>20</v>
      </c>
      <c r="C45" s="212"/>
      <c r="D45" s="330">
        <v>1833575510</v>
      </c>
      <c r="E45" s="328">
        <v>-450853328</v>
      </c>
      <c r="F45" s="328">
        <v>32912661</v>
      </c>
      <c r="G45" s="328">
        <v>2538709253</v>
      </c>
      <c r="H45" s="241"/>
      <c r="I45" s="221"/>
      <c r="J45" s="221"/>
      <c r="K45" s="221"/>
      <c r="L45" s="221"/>
      <c r="M45" s="221"/>
      <c r="N45" s="221"/>
      <c r="O45" s="221"/>
      <c r="P45" s="221"/>
      <c r="Q45" s="213"/>
    </row>
    <row r="46" spans="1:17" ht="25.5">
      <c r="A46" s="210" t="s">
        <v>316</v>
      </c>
      <c r="B46" s="211" t="s">
        <v>19</v>
      </c>
      <c r="C46" s="212"/>
      <c r="D46" s="328">
        <v>7070350672</v>
      </c>
      <c r="E46" s="328">
        <v>10698059455</v>
      </c>
      <c r="F46" s="328">
        <v>6159430815</v>
      </c>
      <c r="G46" s="328">
        <v>6759787171</v>
      </c>
      <c r="H46" s="241"/>
      <c r="I46" s="221"/>
      <c r="J46" s="221"/>
      <c r="K46" s="221"/>
      <c r="L46" s="221"/>
      <c r="M46" s="221"/>
      <c r="N46" s="221"/>
      <c r="O46" s="221"/>
      <c r="P46" s="221"/>
      <c r="Q46" s="213"/>
    </row>
    <row r="47" spans="1:17" ht="25.5">
      <c r="A47" s="240" t="s">
        <v>317</v>
      </c>
      <c r="B47" s="244" t="s">
        <v>44</v>
      </c>
      <c r="C47" s="242"/>
      <c r="D47" s="327"/>
      <c r="E47" s="327"/>
      <c r="F47" s="327"/>
      <c r="G47" s="327"/>
      <c r="H47" s="367"/>
      <c r="I47" s="221"/>
      <c r="J47" s="221"/>
      <c r="K47" s="221"/>
      <c r="L47" s="221"/>
      <c r="M47" s="221"/>
      <c r="N47" s="221"/>
      <c r="O47" s="221"/>
      <c r="P47" s="221"/>
      <c r="Q47" s="213"/>
    </row>
    <row r="48" spans="1:17" ht="25.5">
      <c r="A48" s="240" t="s">
        <v>318</v>
      </c>
      <c r="B48" s="244" t="s">
        <v>45</v>
      </c>
      <c r="C48" s="242"/>
      <c r="D48" s="327">
        <v>8903926182</v>
      </c>
      <c r="E48" s="327">
        <v>10247206127</v>
      </c>
      <c r="F48" s="327">
        <v>6192343476</v>
      </c>
      <c r="G48" s="327">
        <v>9298496424</v>
      </c>
      <c r="H48" s="241"/>
      <c r="I48" s="221"/>
      <c r="J48" s="221"/>
      <c r="K48" s="221"/>
      <c r="L48" s="221"/>
      <c r="M48" s="221"/>
      <c r="N48" s="221"/>
      <c r="O48" s="221"/>
      <c r="P48" s="221"/>
      <c r="Q48" s="213"/>
    </row>
    <row r="49" spans="1:16">
      <c r="A49" s="232"/>
      <c r="B49" s="232"/>
      <c r="C49" s="232"/>
      <c r="D49" s="232"/>
      <c r="E49" s="232"/>
      <c r="F49" s="232"/>
      <c r="G49" s="232"/>
      <c r="L49" s="221"/>
      <c r="M49" s="221"/>
      <c r="N49" s="221">
        <f>F49-J49</f>
        <v>0</v>
      </c>
      <c r="O49" s="221">
        <f>G49-K49</f>
        <v>0</v>
      </c>
    </row>
    <row r="51" spans="1:16" s="228" customFormat="1">
      <c r="A51" s="245" t="s">
        <v>631</v>
      </c>
      <c r="B51" s="214"/>
      <c r="C51" s="234"/>
      <c r="D51" s="234"/>
      <c r="E51" s="246" t="s">
        <v>632</v>
      </c>
      <c r="F51" s="247"/>
      <c r="G51" s="247"/>
      <c r="H51" s="214"/>
      <c r="I51" s="214"/>
      <c r="J51" s="214"/>
      <c r="K51" s="214"/>
      <c r="L51" s="214"/>
      <c r="M51" s="214"/>
      <c r="N51" s="214"/>
      <c r="O51" s="214"/>
      <c r="P51" s="214"/>
    </row>
    <row r="52" spans="1:16" s="228" customFormat="1">
      <c r="A52" s="214" t="s">
        <v>175</v>
      </c>
      <c r="B52" s="214"/>
      <c r="C52" s="234"/>
      <c r="D52" s="234"/>
      <c r="E52" s="234" t="s">
        <v>176</v>
      </c>
      <c r="F52" s="247"/>
      <c r="G52" s="247"/>
      <c r="H52" s="214"/>
      <c r="I52" s="214"/>
      <c r="J52" s="214"/>
      <c r="K52" s="214"/>
      <c r="L52" s="214"/>
      <c r="M52" s="214"/>
      <c r="N52" s="214"/>
      <c r="O52" s="214"/>
      <c r="P52" s="214"/>
    </row>
    <row r="53" spans="1:16" s="228" customFormat="1">
      <c r="A53" s="214"/>
      <c r="B53" s="214"/>
      <c r="C53" s="234"/>
      <c r="D53" s="234"/>
      <c r="E53" s="234"/>
      <c r="F53" s="247"/>
      <c r="G53" s="247"/>
      <c r="H53" s="214"/>
      <c r="I53" s="214"/>
      <c r="J53" s="214"/>
      <c r="K53" s="214"/>
      <c r="L53" s="214"/>
      <c r="M53" s="214"/>
      <c r="N53" s="214"/>
      <c r="O53" s="214"/>
      <c r="P53" s="214"/>
    </row>
    <row r="54" spans="1:16" s="228" customFormat="1">
      <c r="A54" s="214"/>
      <c r="B54" s="214"/>
      <c r="C54" s="234"/>
      <c r="D54" s="234"/>
      <c r="E54" s="234"/>
      <c r="F54" s="247"/>
      <c r="G54" s="247"/>
      <c r="H54" s="214"/>
      <c r="I54" s="214"/>
      <c r="J54" s="214"/>
      <c r="K54" s="214"/>
      <c r="L54" s="214"/>
      <c r="M54" s="214"/>
      <c r="N54" s="214"/>
      <c r="O54" s="214"/>
      <c r="P54" s="214"/>
    </row>
    <row r="55" spans="1:16" s="228" customFormat="1">
      <c r="A55" s="214"/>
      <c r="B55" s="214"/>
      <c r="C55" s="234"/>
      <c r="D55" s="234"/>
      <c r="E55" s="234"/>
      <c r="F55" s="247"/>
      <c r="G55" s="247"/>
      <c r="H55" s="214"/>
      <c r="I55" s="214"/>
      <c r="J55" s="214"/>
      <c r="K55" s="214"/>
      <c r="L55" s="214"/>
      <c r="M55" s="214"/>
      <c r="N55" s="214"/>
      <c r="O55" s="214"/>
      <c r="P55" s="214"/>
    </row>
    <row r="56" spans="1:16" s="228" customFormat="1">
      <c r="A56" s="214"/>
      <c r="B56" s="214"/>
      <c r="C56" s="234"/>
      <c r="D56" s="234"/>
      <c r="E56" s="234"/>
      <c r="F56" s="247"/>
      <c r="G56" s="247"/>
      <c r="H56" s="214"/>
      <c r="I56" s="214"/>
      <c r="J56" s="214"/>
      <c r="K56" s="214"/>
      <c r="L56" s="214"/>
      <c r="M56" s="214"/>
      <c r="N56" s="214"/>
      <c r="O56" s="214"/>
      <c r="P56" s="214"/>
    </row>
    <row r="57" spans="1:16" s="228" customFormat="1">
      <c r="A57" s="214"/>
      <c r="B57" s="214"/>
      <c r="C57" s="234"/>
      <c r="D57" s="234"/>
      <c r="E57" s="234"/>
      <c r="F57" s="247"/>
      <c r="G57" s="247"/>
      <c r="H57" s="214"/>
      <c r="I57" s="214"/>
      <c r="J57" s="214"/>
      <c r="K57" s="214"/>
      <c r="L57" s="214"/>
      <c r="M57" s="214"/>
      <c r="N57" s="214"/>
      <c r="O57" s="214"/>
      <c r="P57" s="214"/>
    </row>
    <row r="58" spans="1:16" s="228" customFormat="1">
      <c r="A58" s="214"/>
      <c r="B58" s="214"/>
      <c r="C58" s="234"/>
      <c r="D58" s="234"/>
      <c r="E58" s="234"/>
      <c r="F58" s="247"/>
      <c r="G58" s="247"/>
      <c r="H58" s="214"/>
      <c r="I58" s="214"/>
      <c r="J58" s="214"/>
      <c r="K58" s="214"/>
      <c r="L58" s="214"/>
      <c r="M58" s="214"/>
      <c r="N58" s="214"/>
      <c r="O58" s="214"/>
      <c r="P58" s="214"/>
    </row>
    <row r="59" spans="1:16" s="228" customFormat="1">
      <c r="A59" s="248"/>
      <c r="B59" s="248"/>
      <c r="C59" s="234"/>
      <c r="D59" s="234"/>
      <c r="E59" s="235"/>
      <c r="F59" s="249"/>
      <c r="G59" s="247"/>
      <c r="H59" s="214"/>
      <c r="I59" s="214"/>
      <c r="J59" s="214"/>
      <c r="K59" s="214"/>
      <c r="L59" s="214"/>
      <c r="M59" s="214"/>
      <c r="N59" s="214"/>
      <c r="O59" s="214"/>
      <c r="P59" s="214"/>
    </row>
    <row r="60" spans="1:16" s="228" customFormat="1">
      <c r="A60" s="245" t="s">
        <v>235</v>
      </c>
      <c r="B60" s="214"/>
      <c r="C60" s="234"/>
      <c r="D60" s="234"/>
      <c r="E60" s="233" t="s">
        <v>444</v>
      </c>
      <c r="F60" s="247"/>
      <c r="G60" s="247"/>
      <c r="H60" s="214"/>
      <c r="I60" s="214"/>
      <c r="J60" s="214"/>
      <c r="K60" s="214"/>
      <c r="L60" s="214"/>
      <c r="M60" s="214"/>
      <c r="N60" s="214"/>
      <c r="O60" s="214"/>
      <c r="P60" s="214"/>
    </row>
    <row r="61" spans="1:16" s="228" customFormat="1">
      <c r="A61" s="245" t="s">
        <v>591</v>
      </c>
      <c r="B61" s="214"/>
      <c r="C61" s="234"/>
      <c r="D61" s="234"/>
      <c r="E61" s="233"/>
      <c r="F61" s="247"/>
      <c r="G61" s="247"/>
      <c r="H61" s="214"/>
      <c r="I61" s="214"/>
      <c r="J61" s="214"/>
      <c r="K61" s="214"/>
      <c r="L61" s="214"/>
      <c r="M61" s="214"/>
      <c r="N61" s="214"/>
      <c r="O61" s="214"/>
      <c r="P61" s="214"/>
    </row>
    <row r="62" spans="1:16" s="228" customFormat="1">
      <c r="A62" s="214" t="s">
        <v>236</v>
      </c>
      <c r="B62" s="214"/>
      <c r="C62" s="234"/>
      <c r="D62" s="234"/>
      <c r="E62" s="234"/>
      <c r="F62" s="247"/>
      <c r="G62" s="247"/>
      <c r="H62" s="214"/>
      <c r="I62" s="214"/>
      <c r="J62" s="214"/>
      <c r="K62" s="214"/>
      <c r="L62" s="214"/>
      <c r="M62" s="214"/>
      <c r="N62" s="214"/>
      <c r="O62" s="214"/>
      <c r="P62" s="214"/>
    </row>
    <row r="63" spans="1:16">
      <c r="A63" s="237"/>
      <c r="B63" s="237"/>
      <c r="D63" s="214"/>
      <c r="E63" s="236"/>
      <c r="F63" s="214"/>
      <c r="G63" s="214"/>
    </row>
  </sheetData>
  <protectedRanges>
    <protectedRange sqref="C26:E26" name="Range1_2"/>
    <protectedRange sqref="F47:G48" name="Range1_14"/>
  </protectedRanges>
  <mergeCells count="13">
    <mergeCell ref="A1:G1"/>
    <mergeCell ref="A2:G2"/>
    <mergeCell ref="A3:G4"/>
    <mergeCell ref="A5:G5"/>
    <mergeCell ref="B10:G10"/>
    <mergeCell ref="B9:G9"/>
    <mergeCell ref="B8:G8"/>
    <mergeCell ref="B7:G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A17" sqref="A17"/>
    </sheetView>
  </sheetViews>
  <sheetFormatPr defaultColWidth="9.140625" defaultRowHeight="12.75"/>
  <cols>
    <col min="1" max="1" width="56" style="217" customWidth="1"/>
    <col min="2" max="2" width="10.28515625" style="217" customWidth="1"/>
    <col min="3" max="3" width="13.42578125" style="217" customWidth="1"/>
    <col min="4" max="4" width="29.85546875" style="217" customWidth="1"/>
    <col min="5" max="5" width="31.28515625" style="217" customWidth="1"/>
    <col min="6" max="6" width="24.5703125" style="217" customWidth="1"/>
    <col min="7" max="7" width="32.5703125" style="217" customWidth="1"/>
    <col min="8" max="8" width="6" style="217" customWidth="1"/>
    <col min="9" max="10" width="23.85546875" style="217" bestFit="1" customWidth="1"/>
    <col min="11" max="11" width="13.5703125" style="217" bestFit="1" customWidth="1"/>
    <col min="12" max="16384" width="9.140625" style="217"/>
  </cols>
  <sheetData>
    <row r="1" spans="1:9" s="217" customFormat="1" ht="27" customHeight="1">
      <c r="A1" s="451" t="s">
        <v>233</v>
      </c>
      <c r="B1" s="451"/>
      <c r="C1" s="451"/>
      <c r="D1" s="451"/>
      <c r="E1" s="451"/>
    </row>
    <row r="2" spans="1:9" s="217" customFormat="1" ht="35.25" customHeight="1">
      <c r="A2" s="452" t="s">
        <v>514</v>
      </c>
      <c r="B2" s="452"/>
      <c r="C2" s="452"/>
      <c r="D2" s="452"/>
      <c r="E2" s="452"/>
    </row>
    <row r="3" spans="1:9" s="217" customFormat="1">
      <c r="A3" s="454" t="s">
        <v>177</v>
      </c>
      <c r="B3" s="454"/>
      <c r="C3" s="454"/>
      <c r="D3" s="454"/>
      <c r="E3" s="454"/>
    </row>
    <row r="4" spans="1:9" s="217" customFormat="1" ht="19.5" customHeight="1">
      <c r="A4" s="454"/>
      <c r="B4" s="454"/>
      <c r="C4" s="454"/>
      <c r="D4" s="454"/>
      <c r="E4" s="454"/>
    </row>
    <row r="5" spans="1:9" s="217" customFormat="1">
      <c r="A5" s="455" t="str">
        <f>'ngay thang'!B10</f>
        <v>Tháng 2 năm 2025/Feb 2025</v>
      </c>
      <c r="B5" s="455"/>
      <c r="C5" s="455"/>
      <c r="D5" s="455"/>
      <c r="E5" s="455"/>
    </row>
    <row r="6" spans="1:9" s="217" customFormat="1">
      <c r="A6" s="427"/>
      <c r="B6" s="427"/>
      <c r="C6" s="427"/>
      <c r="D6" s="427"/>
      <c r="E6" s="427"/>
    </row>
    <row r="7" spans="1:9" s="217" customFormat="1" ht="30" customHeight="1">
      <c r="A7" s="426" t="s">
        <v>241</v>
      </c>
      <c r="B7" s="453" t="s">
        <v>443</v>
      </c>
      <c r="C7" s="453"/>
      <c r="D7" s="453"/>
      <c r="E7" s="453"/>
    </row>
    <row r="8" spans="1:9" s="217" customFormat="1" ht="30" customHeight="1">
      <c r="A8" s="425" t="s">
        <v>240</v>
      </c>
      <c r="B8" s="450" t="s">
        <v>242</v>
      </c>
      <c r="C8" s="450"/>
      <c r="D8" s="450"/>
      <c r="E8" s="450"/>
    </row>
    <row r="9" spans="1:9" s="217" customFormat="1" ht="30" customHeight="1">
      <c r="A9" s="426" t="s">
        <v>243</v>
      </c>
      <c r="B9" s="453" t="s">
        <v>604</v>
      </c>
      <c r="C9" s="453"/>
      <c r="D9" s="453"/>
      <c r="E9" s="453"/>
    </row>
    <row r="10" spans="1:9" s="217" customFormat="1" ht="30" customHeight="1">
      <c r="A10" s="425" t="s">
        <v>244</v>
      </c>
      <c r="B10" s="450" t="str">
        <f>'ngay thang'!B14</f>
        <v>Ngày 06 tháng 03 năm 2025
06 Mar 2025</v>
      </c>
      <c r="C10" s="450"/>
      <c r="D10" s="450"/>
      <c r="E10" s="450"/>
    </row>
    <row r="12" spans="1:9" s="217" customFormat="1" ht="41.25" customHeight="1">
      <c r="A12" s="518" t="s">
        <v>172</v>
      </c>
      <c r="B12" s="518" t="s">
        <v>173</v>
      </c>
      <c r="C12" s="519" t="s">
        <v>174</v>
      </c>
      <c r="D12" s="519" t="str">
        <f>'ngay thang'!B16</f>
        <v>KỲ BÁO CÁO/ THIS PERIOD
28/02/2025</v>
      </c>
      <c r="E12" s="519" t="str">
        <f>'ngay thang'!C16</f>
        <v>KỲ BÁO CÁO/ THIS PERIOD
31/01/2025</v>
      </c>
    </row>
    <row r="13" spans="1:9" s="217" customFormat="1" ht="25.5">
      <c r="A13" s="520" t="s">
        <v>320</v>
      </c>
      <c r="B13" s="521" t="s">
        <v>46</v>
      </c>
      <c r="C13" s="522"/>
      <c r="D13" s="523"/>
      <c r="E13" s="524"/>
    </row>
    <row r="14" spans="1:9" s="217" customFormat="1" ht="25.5">
      <c r="A14" s="520" t="s">
        <v>321</v>
      </c>
      <c r="B14" s="521" t="s">
        <v>0</v>
      </c>
      <c r="C14" s="525"/>
      <c r="D14" s="524">
        <v>7241813588</v>
      </c>
      <c r="E14" s="524">
        <v>9233402767</v>
      </c>
      <c r="F14" s="526"/>
      <c r="G14" s="526"/>
      <c r="H14" s="526"/>
      <c r="I14" s="526"/>
    </row>
    <row r="15" spans="1:9" s="217" customFormat="1" ht="25.5">
      <c r="A15" s="527" t="s">
        <v>322</v>
      </c>
      <c r="B15" s="528" t="s">
        <v>47</v>
      </c>
      <c r="C15" s="529"/>
      <c r="D15" s="523">
        <v>7241813588</v>
      </c>
      <c r="E15" s="523">
        <v>9233402767</v>
      </c>
      <c r="F15" s="526"/>
      <c r="G15" s="526"/>
      <c r="H15" s="526"/>
      <c r="I15" s="526"/>
    </row>
    <row r="16" spans="1:9" s="217" customFormat="1" ht="25.5">
      <c r="A16" s="527" t="s">
        <v>323</v>
      </c>
      <c r="B16" s="528" t="s">
        <v>48</v>
      </c>
      <c r="C16" s="529"/>
      <c r="D16" s="523"/>
      <c r="E16" s="523"/>
      <c r="F16" s="526"/>
      <c r="G16" s="526"/>
      <c r="H16" s="526"/>
      <c r="I16" s="526"/>
    </row>
    <row r="17" spans="1:9" s="217" customFormat="1" ht="25.5">
      <c r="A17" s="520" t="s">
        <v>324</v>
      </c>
      <c r="B17" s="521" t="s">
        <v>1</v>
      </c>
      <c r="C17" s="530"/>
      <c r="D17" s="531">
        <v>203917725350</v>
      </c>
      <c r="E17" s="531">
        <v>214958639170</v>
      </c>
      <c r="F17" s="526"/>
      <c r="G17" s="526"/>
      <c r="H17" s="526"/>
      <c r="I17" s="526"/>
    </row>
    <row r="18" spans="1:9" s="217" customFormat="1" ht="25.5">
      <c r="A18" s="527" t="s">
        <v>325</v>
      </c>
      <c r="B18" s="528" t="s">
        <v>2</v>
      </c>
      <c r="C18" s="529"/>
      <c r="D18" s="523">
        <v>203917725350</v>
      </c>
      <c r="E18" s="523">
        <v>214958639170</v>
      </c>
      <c r="F18" s="526"/>
      <c r="G18" s="526"/>
      <c r="H18" s="526"/>
      <c r="I18" s="526"/>
    </row>
    <row r="19" spans="1:9" s="217" customFormat="1" ht="25.5">
      <c r="A19" s="527" t="s">
        <v>265</v>
      </c>
      <c r="B19" s="528">
        <v>121.1</v>
      </c>
      <c r="C19" s="529"/>
      <c r="D19" s="532">
        <v>203917725350</v>
      </c>
      <c r="E19" s="523">
        <v>214958639170</v>
      </c>
      <c r="F19" s="526"/>
      <c r="G19" s="526"/>
      <c r="H19" s="526"/>
      <c r="I19" s="526"/>
    </row>
    <row r="20" spans="1:9" s="217" customFormat="1" ht="25.5">
      <c r="A20" s="527" t="s">
        <v>266</v>
      </c>
      <c r="B20" s="528">
        <v>121.2</v>
      </c>
      <c r="C20" s="529"/>
      <c r="D20" s="523"/>
      <c r="E20" s="523"/>
      <c r="F20" s="526"/>
      <c r="G20" s="526"/>
      <c r="H20" s="526"/>
      <c r="I20" s="526"/>
    </row>
    <row r="21" spans="1:9" s="217" customFormat="1" ht="25.5">
      <c r="A21" s="527" t="s">
        <v>267</v>
      </c>
      <c r="B21" s="528">
        <v>121.3</v>
      </c>
      <c r="C21" s="529"/>
      <c r="D21" s="532"/>
      <c r="E21" s="523"/>
      <c r="F21" s="533"/>
      <c r="G21" s="526"/>
      <c r="H21" s="526"/>
      <c r="I21" s="526"/>
    </row>
    <row r="22" spans="1:9" s="217" customFormat="1" ht="25.5">
      <c r="A22" s="527" t="s">
        <v>268</v>
      </c>
      <c r="B22" s="528">
        <v>121.4</v>
      </c>
      <c r="C22" s="529"/>
      <c r="D22" s="523"/>
      <c r="E22" s="523"/>
      <c r="F22" s="526"/>
      <c r="G22" s="526"/>
      <c r="H22" s="526"/>
      <c r="I22" s="526"/>
    </row>
    <row r="23" spans="1:9" s="217" customFormat="1" ht="25.5">
      <c r="A23" s="527" t="s">
        <v>326</v>
      </c>
      <c r="B23" s="528" t="s">
        <v>49</v>
      </c>
      <c r="C23" s="534"/>
      <c r="D23" s="523"/>
      <c r="E23" s="523"/>
      <c r="F23" s="526"/>
      <c r="G23" s="526"/>
      <c r="H23" s="526"/>
      <c r="I23" s="526"/>
    </row>
    <row r="24" spans="1:9" s="217" customFormat="1" ht="25.5">
      <c r="A24" s="520" t="s">
        <v>327</v>
      </c>
      <c r="B24" s="535" t="s">
        <v>3</v>
      </c>
      <c r="C24" s="525"/>
      <c r="D24" s="531">
        <v>4899815000</v>
      </c>
      <c r="E24" s="531"/>
      <c r="F24" s="526"/>
      <c r="G24" s="526"/>
      <c r="H24" s="526"/>
      <c r="I24" s="526"/>
    </row>
    <row r="25" spans="1:9" s="217" customFormat="1" ht="25.5">
      <c r="A25" s="527" t="s">
        <v>328</v>
      </c>
      <c r="B25" s="528" t="s">
        <v>4</v>
      </c>
      <c r="C25" s="534"/>
      <c r="D25" s="523">
        <v>4899815000</v>
      </c>
      <c r="E25" s="523"/>
      <c r="F25" s="526"/>
      <c r="G25" s="526"/>
      <c r="H25" s="526"/>
      <c r="I25" s="526"/>
    </row>
    <row r="26" spans="1:9" s="217" customFormat="1" ht="25.5">
      <c r="A26" s="527" t="s">
        <v>329</v>
      </c>
      <c r="B26" s="536" t="s">
        <v>245</v>
      </c>
      <c r="C26" s="534"/>
      <c r="D26" s="523"/>
      <c r="E26" s="523"/>
      <c r="F26" s="526"/>
      <c r="G26" s="526"/>
      <c r="H26" s="526"/>
      <c r="I26" s="526"/>
    </row>
    <row r="27" spans="1:9" s="217" customFormat="1" ht="25.5">
      <c r="A27" s="527" t="s">
        <v>330</v>
      </c>
      <c r="B27" s="528" t="s">
        <v>50</v>
      </c>
      <c r="C27" s="529"/>
      <c r="D27" s="523"/>
      <c r="E27" s="523"/>
      <c r="F27" s="526"/>
      <c r="G27" s="526"/>
      <c r="H27" s="526"/>
      <c r="I27" s="526"/>
    </row>
    <row r="28" spans="1:9" s="217" customFormat="1" ht="25.5">
      <c r="A28" s="527" t="s">
        <v>331</v>
      </c>
      <c r="B28" s="528" t="s">
        <v>51</v>
      </c>
      <c r="C28" s="529"/>
      <c r="D28" s="523"/>
      <c r="E28" s="523"/>
      <c r="F28" s="526"/>
      <c r="G28" s="526"/>
      <c r="H28" s="526"/>
      <c r="I28" s="526"/>
    </row>
    <row r="29" spans="1:9" s="217" customFormat="1" ht="42" customHeight="1">
      <c r="A29" s="527" t="s">
        <v>332</v>
      </c>
      <c r="B29" s="528" t="s">
        <v>246</v>
      </c>
      <c r="C29" s="529"/>
      <c r="D29" s="523"/>
      <c r="E29" s="523"/>
      <c r="F29" s="526"/>
      <c r="G29" s="526"/>
      <c r="H29" s="526"/>
      <c r="I29" s="526"/>
    </row>
    <row r="30" spans="1:9" s="217" customFormat="1" ht="25.5">
      <c r="A30" s="527" t="s">
        <v>333</v>
      </c>
      <c r="B30" s="528" t="s">
        <v>52</v>
      </c>
      <c r="C30" s="529"/>
      <c r="D30" s="523"/>
      <c r="E30" s="523"/>
      <c r="F30" s="526"/>
      <c r="G30" s="526"/>
      <c r="H30" s="526"/>
      <c r="I30" s="526"/>
    </row>
    <row r="31" spans="1:9" s="217" customFormat="1" ht="25.5">
      <c r="A31" s="527" t="s">
        <v>334</v>
      </c>
      <c r="B31" s="528" t="s">
        <v>53</v>
      </c>
      <c r="C31" s="529"/>
      <c r="D31" s="523"/>
      <c r="E31" s="523"/>
      <c r="F31" s="526"/>
      <c r="G31" s="526"/>
      <c r="H31" s="526"/>
      <c r="I31" s="526"/>
    </row>
    <row r="32" spans="1:9" s="217" customFormat="1" ht="25.5">
      <c r="A32" s="527" t="s">
        <v>335</v>
      </c>
      <c r="B32" s="528" t="s">
        <v>54</v>
      </c>
      <c r="C32" s="529"/>
      <c r="D32" s="523"/>
      <c r="E32" s="523"/>
      <c r="F32" s="526"/>
      <c r="G32" s="526"/>
      <c r="H32" s="526"/>
      <c r="I32" s="526"/>
    </row>
    <row r="33" spans="1:9" s="217" customFormat="1" ht="25.5">
      <c r="A33" s="520" t="s">
        <v>336</v>
      </c>
      <c r="B33" s="521" t="s">
        <v>55</v>
      </c>
      <c r="C33" s="530"/>
      <c r="D33" s="537">
        <v>216059353938</v>
      </c>
      <c r="E33" s="537">
        <v>224192041937</v>
      </c>
      <c r="F33" s="526"/>
      <c r="G33" s="526"/>
      <c r="H33" s="526"/>
      <c r="I33" s="526"/>
    </row>
    <row r="34" spans="1:9" s="217" customFormat="1" ht="25.5">
      <c r="A34" s="520" t="s">
        <v>337</v>
      </c>
      <c r="B34" s="521" t="s">
        <v>56</v>
      </c>
      <c r="C34" s="530"/>
      <c r="D34" s="523"/>
      <c r="E34" s="531"/>
      <c r="F34" s="526"/>
      <c r="G34" s="526"/>
      <c r="H34" s="526"/>
      <c r="I34" s="526"/>
    </row>
    <row r="35" spans="1:9" s="217" customFormat="1" ht="25.5">
      <c r="A35" s="527" t="s">
        <v>338</v>
      </c>
      <c r="B35" s="528" t="s">
        <v>6</v>
      </c>
      <c r="C35" s="529"/>
      <c r="D35" s="523"/>
      <c r="E35" s="523"/>
      <c r="F35" s="526"/>
      <c r="G35" s="526"/>
      <c r="H35" s="526"/>
      <c r="I35" s="526"/>
    </row>
    <row r="36" spans="1:9" s="217" customFormat="1" ht="25.5">
      <c r="A36" s="527" t="s">
        <v>339</v>
      </c>
      <c r="B36" s="528" t="s">
        <v>7</v>
      </c>
      <c r="C36" s="529"/>
      <c r="D36" s="523"/>
      <c r="E36" s="523"/>
      <c r="F36" s="526"/>
      <c r="G36" s="526"/>
      <c r="H36" s="526"/>
      <c r="I36" s="526"/>
    </row>
    <row r="37" spans="1:9" s="217" customFormat="1" ht="51">
      <c r="A37" s="527" t="s">
        <v>340</v>
      </c>
      <c r="B37" s="528" t="s">
        <v>57</v>
      </c>
      <c r="C37" s="529"/>
      <c r="D37" s="523">
        <v>132150929</v>
      </c>
      <c r="E37" s="523">
        <v>31441425</v>
      </c>
      <c r="F37" s="526"/>
      <c r="G37" s="526"/>
      <c r="H37" s="526"/>
      <c r="I37" s="526"/>
    </row>
    <row r="38" spans="1:9" s="217" customFormat="1" ht="25.5">
      <c r="A38" s="527" t="s">
        <v>341</v>
      </c>
      <c r="B38" s="528" t="s">
        <v>8</v>
      </c>
      <c r="C38" s="529"/>
      <c r="D38" s="523">
        <v>27910510</v>
      </c>
      <c r="E38" s="538">
        <v>4267471</v>
      </c>
      <c r="F38" s="526"/>
      <c r="G38" s="526"/>
      <c r="H38" s="526"/>
      <c r="I38" s="526"/>
    </row>
    <row r="39" spans="1:9" s="217" customFormat="1" ht="25.5">
      <c r="A39" s="527" t="s">
        <v>342</v>
      </c>
      <c r="B39" s="528" t="s">
        <v>9</v>
      </c>
      <c r="C39" s="529"/>
      <c r="D39" s="523"/>
      <c r="E39" s="523"/>
      <c r="F39" s="526"/>
      <c r="G39" s="526"/>
      <c r="H39" s="526"/>
      <c r="I39" s="526"/>
    </row>
    <row r="40" spans="1:9" s="217" customFormat="1" ht="25.5">
      <c r="A40" s="527" t="s">
        <v>343</v>
      </c>
      <c r="B40" s="528" t="s">
        <v>58</v>
      </c>
      <c r="C40" s="529"/>
      <c r="D40" s="523">
        <v>86547588</v>
      </c>
      <c r="E40" s="523">
        <v>62727920</v>
      </c>
      <c r="F40" s="526"/>
      <c r="G40" s="526"/>
      <c r="H40" s="526"/>
      <c r="I40" s="526"/>
    </row>
    <row r="41" spans="1:9" s="217" customFormat="1" ht="25.5">
      <c r="A41" s="527" t="s">
        <v>344</v>
      </c>
      <c r="B41" s="528" t="s">
        <v>59</v>
      </c>
      <c r="C41" s="529"/>
      <c r="D41" s="523">
        <v>304436282</v>
      </c>
      <c r="E41" s="523">
        <v>238649675</v>
      </c>
      <c r="F41" s="526"/>
      <c r="G41" s="526"/>
      <c r="H41" s="526"/>
      <c r="I41" s="526"/>
    </row>
    <row r="42" spans="1:9" s="217" customFormat="1" ht="25.5">
      <c r="A42" s="527" t="s">
        <v>345</v>
      </c>
      <c r="B42" s="528" t="s">
        <v>10</v>
      </c>
      <c r="C42" s="529"/>
      <c r="D42" s="523">
        <v>1366124225</v>
      </c>
      <c r="E42" s="523">
        <v>239055092</v>
      </c>
      <c r="F42" s="526"/>
      <c r="G42" s="526"/>
      <c r="H42" s="526"/>
      <c r="I42" s="526"/>
    </row>
    <row r="43" spans="1:9" s="217" customFormat="1" ht="25.5">
      <c r="A43" s="527" t="s">
        <v>346</v>
      </c>
      <c r="B43" s="528" t="s">
        <v>60</v>
      </c>
      <c r="C43" s="529"/>
      <c r="D43" s="523">
        <v>259518898</v>
      </c>
      <c r="E43" s="523">
        <v>281029952</v>
      </c>
      <c r="F43" s="526"/>
      <c r="G43" s="526"/>
      <c r="H43" s="526"/>
      <c r="I43" s="526"/>
    </row>
    <row r="44" spans="1:9" s="217" customFormat="1" ht="25.5">
      <c r="A44" s="527" t="s">
        <v>347</v>
      </c>
      <c r="B44" s="528" t="s">
        <v>61</v>
      </c>
      <c r="C44" s="529"/>
      <c r="D44" s="523"/>
      <c r="E44" s="523"/>
      <c r="F44" s="526"/>
      <c r="G44" s="526"/>
      <c r="H44" s="526"/>
      <c r="I44" s="526"/>
    </row>
    <row r="45" spans="1:9" s="217" customFormat="1" ht="25.5">
      <c r="A45" s="520" t="s">
        <v>348</v>
      </c>
      <c r="B45" s="521" t="s">
        <v>5</v>
      </c>
      <c r="C45" s="530"/>
      <c r="D45" s="531">
        <v>2176688432</v>
      </c>
      <c r="E45" s="531">
        <v>857171535</v>
      </c>
      <c r="F45" s="526"/>
      <c r="G45" s="526"/>
      <c r="H45" s="526"/>
      <c r="I45" s="526"/>
    </row>
    <row r="46" spans="1:9" s="217" customFormat="1" ht="38.25">
      <c r="A46" s="520" t="s">
        <v>349</v>
      </c>
      <c r="B46" s="521" t="s">
        <v>11</v>
      </c>
      <c r="C46" s="530"/>
      <c r="D46" s="531">
        <v>213882665506</v>
      </c>
      <c r="E46" s="531">
        <v>223334870402</v>
      </c>
      <c r="F46" s="526"/>
      <c r="G46" s="526"/>
      <c r="H46" s="526"/>
      <c r="I46" s="526"/>
    </row>
    <row r="47" spans="1:9" s="217" customFormat="1" ht="25.5">
      <c r="A47" s="527" t="s">
        <v>350</v>
      </c>
      <c r="B47" s="528" t="s">
        <v>12</v>
      </c>
      <c r="C47" s="529"/>
      <c r="D47" s="523">
        <v>165044816500</v>
      </c>
      <c r="E47" s="523">
        <v>179441156800</v>
      </c>
      <c r="F47" s="526"/>
      <c r="G47" s="526"/>
      <c r="H47" s="526"/>
      <c r="I47" s="526"/>
    </row>
    <row r="48" spans="1:9" s="217" customFormat="1" ht="25.5">
      <c r="A48" s="527" t="s">
        <v>351</v>
      </c>
      <c r="B48" s="528" t="s">
        <v>13</v>
      </c>
      <c r="C48" s="529"/>
      <c r="D48" s="523">
        <v>342388180800</v>
      </c>
      <c r="E48" s="523">
        <v>334961811100</v>
      </c>
      <c r="F48" s="526"/>
      <c r="G48" s="526"/>
      <c r="H48" s="526"/>
      <c r="I48" s="526"/>
    </row>
    <row r="49" spans="1:9" s="217" customFormat="1" ht="25.5">
      <c r="A49" s="527" t="s">
        <v>352</v>
      </c>
      <c r="B49" s="528" t="s">
        <v>62</v>
      </c>
      <c r="C49" s="529"/>
      <c r="D49" s="523">
        <v>-177343364300</v>
      </c>
      <c r="E49" s="523">
        <v>-155520654300</v>
      </c>
      <c r="F49" s="526"/>
      <c r="G49" s="526"/>
      <c r="H49" s="526"/>
      <c r="I49" s="526"/>
    </row>
    <row r="50" spans="1:9" s="217" customFormat="1" ht="25.5">
      <c r="A50" s="527" t="s">
        <v>353</v>
      </c>
      <c r="B50" s="528" t="s">
        <v>63</v>
      </c>
      <c r="C50" s="529"/>
      <c r="D50" s="532">
        <v>23281844909</v>
      </c>
      <c r="E50" s="532">
        <v>27241635687</v>
      </c>
      <c r="F50" s="526"/>
      <c r="G50" s="526"/>
      <c r="H50" s="526"/>
      <c r="I50" s="526"/>
    </row>
    <row r="51" spans="1:9" s="217" customFormat="1" ht="25.5">
      <c r="A51" s="527" t="s">
        <v>354</v>
      </c>
      <c r="B51" s="528" t="s">
        <v>14</v>
      </c>
      <c r="C51" s="529"/>
      <c r="D51" s="523">
        <v>25556004097</v>
      </c>
      <c r="E51" s="523">
        <v>16652077915</v>
      </c>
      <c r="F51" s="526"/>
      <c r="G51" s="526"/>
      <c r="H51" s="526"/>
      <c r="I51" s="526"/>
    </row>
    <row r="52" spans="1:9" s="217" customFormat="1" ht="38.25">
      <c r="A52" s="520" t="s">
        <v>355</v>
      </c>
      <c r="B52" s="521" t="s">
        <v>15</v>
      </c>
      <c r="C52" s="530"/>
      <c r="D52" s="539">
        <v>12959.06</v>
      </c>
      <c r="E52" s="539">
        <v>12446.13</v>
      </c>
      <c r="F52" s="526"/>
      <c r="G52" s="526"/>
      <c r="H52" s="526"/>
      <c r="I52" s="526"/>
    </row>
    <row r="53" spans="1:9" s="217" customFormat="1" ht="25.5">
      <c r="A53" s="520" t="s">
        <v>356</v>
      </c>
      <c r="B53" s="521" t="s">
        <v>64</v>
      </c>
      <c r="C53" s="530"/>
      <c r="D53" s="523"/>
      <c r="E53" s="539"/>
      <c r="F53" s="526"/>
      <c r="G53" s="526"/>
      <c r="H53" s="526"/>
      <c r="I53" s="526"/>
    </row>
    <row r="54" spans="1:9" s="217" customFormat="1" ht="28.5" customHeight="1">
      <c r="A54" s="527" t="s">
        <v>357</v>
      </c>
      <c r="B54" s="528" t="s">
        <v>65</v>
      </c>
      <c r="C54" s="529"/>
      <c r="D54" s="523"/>
      <c r="E54" s="540"/>
      <c r="F54" s="526"/>
      <c r="G54" s="526"/>
      <c r="H54" s="526"/>
      <c r="I54" s="526"/>
    </row>
    <row r="55" spans="1:9" s="217" customFormat="1" ht="38.25">
      <c r="A55" s="527" t="s">
        <v>358</v>
      </c>
      <c r="B55" s="528" t="s">
        <v>66</v>
      </c>
      <c r="C55" s="529"/>
      <c r="D55" s="523"/>
      <c r="E55" s="540"/>
      <c r="F55" s="526"/>
      <c r="G55" s="526"/>
      <c r="H55" s="526"/>
      <c r="I55" s="526"/>
    </row>
    <row r="56" spans="1:9" s="217" customFormat="1" ht="29.25" customHeight="1">
      <c r="A56" s="520" t="s">
        <v>359</v>
      </c>
      <c r="B56" s="521"/>
      <c r="C56" s="530"/>
      <c r="D56" s="523"/>
      <c r="E56" s="539"/>
      <c r="F56" s="526"/>
      <c r="G56" s="526"/>
      <c r="H56" s="526"/>
      <c r="I56" s="526"/>
    </row>
    <row r="57" spans="1:9" s="217" customFormat="1" ht="25.5">
      <c r="A57" s="527" t="s">
        <v>360</v>
      </c>
      <c r="B57" s="528" t="s">
        <v>68</v>
      </c>
      <c r="C57" s="529"/>
      <c r="D57" s="523"/>
      <c r="E57" s="540"/>
      <c r="F57" s="526"/>
      <c r="G57" s="526"/>
      <c r="H57" s="526"/>
      <c r="I57" s="526"/>
    </row>
    <row r="58" spans="1:9" s="217" customFormat="1" ht="25.5">
      <c r="A58" s="527" t="s">
        <v>361</v>
      </c>
      <c r="B58" s="528" t="s">
        <v>69</v>
      </c>
      <c r="C58" s="529"/>
      <c r="D58" s="523"/>
      <c r="E58" s="540"/>
      <c r="F58" s="526"/>
      <c r="G58" s="526"/>
      <c r="H58" s="526"/>
      <c r="I58" s="526"/>
    </row>
    <row r="59" spans="1:9" s="217" customFormat="1" ht="25.5">
      <c r="A59" s="527" t="s">
        <v>362</v>
      </c>
      <c r="B59" s="528" t="s">
        <v>70</v>
      </c>
      <c r="C59" s="529"/>
      <c r="D59" s="523"/>
      <c r="E59" s="540"/>
      <c r="F59" s="526"/>
      <c r="G59" s="526"/>
      <c r="H59" s="526"/>
      <c r="I59" s="526"/>
    </row>
    <row r="60" spans="1:9" s="217" customFormat="1" ht="25.5">
      <c r="A60" s="527" t="s">
        <v>363</v>
      </c>
      <c r="B60" s="528" t="s">
        <v>71</v>
      </c>
      <c r="C60" s="529"/>
      <c r="D60" s="541">
        <v>16504481.65</v>
      </c>
      <c r="E60" s="541">
        <v>17944115.68</v>
      </c>
      <c r="F60" s="526"/>
      <c r="G60" s="526"/>
      <c r="H60" s="526"/>
      <c r="I60" s="526"/>
    </row>
    <row r="61" spans="1:9" s="217" customFormat="1">
      <c r="A61" s="542"/>
      <c r="B61" s="543"/>
      <c r="C61" s="518"/>
      <c r="D61" s="544"/>
      <c r="E61" s="544"/>
    </row>
    <row r="62" spans="1:9" s="217" customFormat="1">
      <c r="A62" s="545"/>
      <c r="B62" s="546"/>
      <c r="C62" s="546"/>
      <c r="D62" s="547"/>
      <c r="E62" s="547"/>
    </row>
    <row r="63" spans="1:9" s="217" customFormat="1">
      <c r="A63" s="255" t="s">
        <v>631</v>
      </c>
      <c r="C63" s="250"/>
      <c r="D63" s="246" t="s">
        <v>632</v>
      </c>
      <c r="E63" s="251"/>
    </row>
    <row r="64" spans="1:9" s="217" customFormat="1">
      <c r="A64" s="252" t="s">
        <v>175</v>
      </c>
      <c r="C64" s="250"/>
      <c r="D64" s="253" t="s">
        <v>176</v>
      </c>
      <c r="E64" s="253"/>
    </row>
    <row r="65" spans="1:5" s="217" customFormat="1">
      <c r="C65" s="250"/>
      <c r="D65" s="250"/>
      <c r="E65" s="250"/>
    </row>
    <row r="66" spans="1:5" s="217" customFormat="1">
      <c r="C66" s="250"/>
      <c r="D66" s="250"/>
      <c r="E66" s="250"/>
    </row>
    <row r="67" spans="1:5" s="217" customFormat="1">
      <c r="C67" s="250"/>
      <c r="D67" s="250"/>
      <c r="E67" s="250"/>
    </row>
    <row r="68" spans="1:5" s="217" customFormat="1">
      <c r="C68" s="250"/>
      <c r="D68" s="250"/>
      <c r="E68" s="250"/>
    </row>
    <row r="69" spans="1:5" s="217" customFormat="1">
      <c r="C69" s="250"/>
      <c r="D69" s="250"/>
      <c r="E69" s="250"/>
    </row>
    <row r="70" spans="1:5" s="217" customFormat="1">
      <c r="C70" s="250"/>
      <c r="D70" s="250"/>
      <c r="E70" s="250"/>
    </row>
    <row r="71" spans="1:5" s="217" customFormat="1">
      <c r="A71" s="254"/>
      <c r="B71" s="254"/>
      <c r="C71" s="250"/>
      <c r="D71" s="231"/>
      <c r="E71" s="231"/>
    </row>
    <row r="72" spans="1:5" s="217" customFormat="1">
      <c r="A72" s="255" t="s">
        <v>235</v>
      </c>
      <c r="C72" s="250"/>
      <c r="D72" s="548" t="s">
        <v>444</v>
      </c>
      <c r="E72" s="251"/>
    </row>
    <row r="73" spans="1:5" s="217" customFormat="1">
      <c r="A73" s="255" t="s">
        <v>591</v>
      </c>
      <c r="C73" s="250"/>
      <c r="D73" s="251"/>
      <c r="E73" s="251"/>
    </row>
    <row r="74" spans="1:5" s="217" customFormat="1">
      <c r="A74" s="217" t="s">
        <v>236</v>
      </c>
      <c r="C74" s="250"/>
      <c r="D74" s="250"/>
      <c r="E74" s="250"/>
    </row>
    <row r="75" spans="1:5" s="217" customFormat="1">
      <c r="A75" s="549"/>
      <c r="B75" s="549"/>
      <c r="E75" s="550"/>
    </row>
    <row r="76" spans="1:5" s="217" customFormat="1">
      <c r="A76" s="549"/>
      <c r="B76" s="549"/>
      <c r="E76" s="550"/>
    </row>
    <row r="77" spans="1:5" s="217" customFormat="1">
      <c r="A77" s="551"/>
      <c r="B77" s="551"/>
      <c r="C77" s="549"/>
      <c r="D77" s="551"/>
      <c r="E77" s="551"/>
    </row>
    <row r="78" spans="1:5" s="217" customFormat="1">
      <c r="A78" s="552"/>
      <c r="B78" s="552"/>
      <c r="C78" s="255"/>
      <c r="D78" s="552"/>
      <c r="E78" s="552"/>
    </row>
    <row r="79" spans="1:5" s="217" customFormat="1" ht="13.15" customHeight="1">
      <c r="A79" s="553"/>
      <c r="B79" s="553"/>
      <c r="C79" s="554"/>
      <c r="D79" s="555"/>
      <c r="E79" s="55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E43" zoomScaleNormal="100" zoomScaleSheetLayoutView="100" workbookViewId="0">
      <selection activeCell="F63" sqref="F63"/>
    </sheetView>
  </sheetViews>
  <sheetFormatPr defaultColWidth="9.140625" defaultRowHeight="12.75"/>
  <cols>
    <col min="1" max="1" width="9.28515625" style="335" bestFit="1" customWidth="1"/>
    <col min="2" max="2" width="50" style="335" customWidth="1"/>
    <col min="3" max="3" width="13.5703125" style="335" customWidth="1"/>
    <col min="4" max="4" width="22.5703125" style="222" customWidth="1"/>
    <col min="5" max="5" width="22" style="222" customWidth="1"/>
    <col min="6" max="6" width="23.5703125" style="337" customWidth="1"/>
    <col min="7" max="7" width="21.5703125" style="343" hidden="1" customWidth="1"/>
    <col min="8" max="8" width="12.28515625" style="333" hidden="1" customWidth="1"/>
    <col min="9" max="9" width="18" style="333" hidden="1" customWidth="1"/>
    <col min="10" max="10" width="6.85546875" style="333" hidden="1" customWidth="1"/>
    <col min="11" max="11" width="41.7109375" style="333" hidden="1" customWidth="1"/>
    <col min="12" max="12" width="10.28515625" style="333" hidden="1" customWidth="1"/>
    <col min="13" max="15" width="20.7109375" style="333" hidden="1" customWidth="1"/>
    <col min="16" max="16" width="0" style="333" hidden="1" customWidth="1"/>
    <col min="17" max="17" width="0" style="334" hidden="1" customWidth="1"/>
    <col min="18" max="18" width="16.140625" style="334" hidden="1" customWidth="1"/>
    <col min="19" max="19" width="13.5703125" style="334" bestFit="1" customWidth="1"/>
    <col min="20" max="20" width="14.140625" style="334" bestFit="1" customWidth="1"/>
    <col min="21" max="16384" width="9.140625" style="335"/>
  </cols>
  <sheetData>
    <row r="1" spans="1:20" ht="23.25" customHeight="1">
      <c r="A1" s="446" t="s">
        <v>506</v>
      </c>
      <c r="B1" s="446"/>
      <c r="C1" s="446"/>
      <c r="D1" s="446"/>
      <c r="E1" s="446"/>
      <c r="F1" s="446"/>
    </row>
    <row r="2" spans="1:20" ht="25.5" customHeight="1">
      <c r="A2" s="447" t="s">
        <v>507</v>
      </c>
      <c r="B2" s="447"/>
      <c r="C2" s="447"/>
      <c r="D2" s="447"/>
      <c r="E2" s="447"/>
      <c r="F2" s="447"/>
    </row>
    <row r="3" spans="1:20" ht="15" customHeight="1">
      <c r="A3" s="445" t="s">
        <v>260</v>
      </c>
      <c r="B3" s="445"/>
      <c r="C3" s="445"/>
      <c r="D3" s="445"/>
      <c r="E3" s="445"/>
      <c r="F3" s="445"/>
    </row>
    <row r="4" spans="1:20">
      <c r="A4" s="445"/>
      <c r="B4" s="445"/>
      <c r="C4" s="445"/>
      <c r="D4" s="445"/>
      <c r="E4" s="445"/>
      <c r="F4" s="445"/>
    </row>
    <row r="5" spans="1:20">
      <c r="A5" s="449" t="str">
        <f>'ngay thang'!B12</f>
        <v>Tại ngày 28 tháng 02 năm 2025/ As at 28 Feb 2025</v>
      </c>
      <c r="B5" s="449"/>
      <c r="C5" s="449"/>
      <c r="D5" s="449"/>
      <c r="E5" s="449"/>
      <c r="F5" s="449"/>
    </row>
    <row r="6" spans="1:20">
      <c r="A6" s="385"/>
      <c r="B6" s="385"/>
      <c r="C6" s="385"/>
      <c r="D6" s="383"/>
      <c r="E6" s="383"/>
      <c r="F6" s="336"/>
    </row>
    <row r="7" spans="1:20" ht="30" customHeight="1">
      <c r="A7" s="448" t="s">
        <v>609</v>
      </c>
      <c r="B7" s="448"/>
      <c r="C7" s="448" t="s">
        <v>610</v>
      </c>
      <c r="D7" s="448"/>
      <c r="E7" s="448"/>
      <c r="F7" s="448"/>
    </row>
    <row r="8" spans="1:20" ht="30" customHeight="1">
      <c r="A8" s="448" t="s">
        <v>605</v>
      </c>
      <c r="B8" s="448"/>
      <c r="C8" s="448" t="s">
        <v>606</v>
      </c>
      <c r="D8" s="448"/>
      <c r="E8" s="448"/>
      <c r="F8" s="448"/>
    </row>
    <row r="9" spans="1:20" ht="30" customHeight="1">
      <c r="A9" s="444" t="s">
        <v>607</v>
      </c>
      <c r="B9" s="444"/>
      <c r="C9" s="444" t="s">
        <v>608</v>
      </c>
      <c r="D9" s="444"/>
      <c r="E9" s="444"/>
      <c r="F9" s="444"/>
    </row>
    <row r="10" spans="1:20" ht="30" customHeight="1">
      <c r="A10" s="444" t="s">
        <v>611</v>
      </c>
      <c r="B10" s="444"/>
      <c r="C10" s="444" t="str">
        <f>'ngay thang'!B14</f>
        <v>Ngày 06 tháng 03 năm 2025
06 Mar 2025</v>
      </c>
      <c r="D10" s="444"/>
      <c r="E10" s="444"/>
      <c r="F10" s="444"/>
    </row>
    <row r="11" spans="1:20" ht="19.5" customHeight="1">
      <c r="A11" s="384"/>
      <c r="B11" s="384"/>
      <c r="C11" s="384"/>
      <c r="D11" s="380"/>
      <c r="E11" s="380"/>
      <c r="F11" s="380"/>
    </row>
    <row r="12" spans="1:20" ht="21.75" customHeight="1">
      <c r="A12" s="257" t="s">
        <v>261</v>
      </c>
      <c r="B12" s="228"/>
      <c r="C12" s="228"/>
    </row>
    <row r="13" spans="1:20" ht="53.25" customHeight="1">
      <c r="A13" s="258" t="s">
        <v>196</v>
      </c>
      <c r="B13" s="258" t="s">
        <v>197</v>
      </c>
      <c r="C13" s="258" t="s">
        <v>198</v>
      </c>
      <c r="D13" s="331" t="s">
        <v>284</v>
      </c>
      <c r="E13" s="218" t="s">
        <v>285</v>
      </c>
      <c r="F13" s="265" t="s">
        <v>231</v>
      </c>
      <c r="G13" s="343" t="s">
        <v>635</v>
      </c>
    </row>
    <row r="14" spans="1:20" s="341" customFormat="1" ht="25.5">
      <c r="A14" s="285" t="s">
        <v>46</v>
      </c>
      <c r="B14" s="260" t="s">
        <v>247</v>
      </c>
      <c r="C14" s="209" t="s">
        <v>88</v>
      </c>
      <c r="D14" s="338"/>
      <c r="E14" s="339"/>
      <c r="F14" s="340"/>
      <c r="G14" s="343"/>
      <c r="H14" s="333"/>
      <c r="I14" s="333"/>
      <c r="J14" s="333"/>
      <c r="K14" s="333"/>
      <c r="L14" s="333"/>
      <c r="M14" s="333"/>
      <c r="N14" s="333"/>
      <c r="O14" s="333"/>
      <c r="P14" s="333"/>
      <c r="Q14" s="334"/>
      <c r="R14" s="334"/>
      <c r="S14" s="334"/>
      <c r="T14" s="334"/>
    </row>
    <row r="15" spans="1:20" s="341" customFormat="1" ht="25.5">
      <c r="A15" s="285" t="s">
        <v>89</v>
      </c>
      <c r="B15" s="209" t="s">
        <v>364</v>
      </c>
      <c r="C15" s="209" t="s">
        <v>90</v>
      </c>
      <c r="D15" s="291">
        <v>7241813588</v>
      </c>
      <c r="E15" s="291">
        <v>9233402767</v>
      </c>
      <c r="F15" s="342">
        <f>IFERROR(D15/G15,0)</f>
        <v>0.33355148370691545</v>
      </c>
      <c r="G15" s="343">
        <v>21711231824</v>
      </c>
      <c r="H15" s="333">
        <v>10431534304</v>
      </c>
      <c r="I15" s="333"/>
      <c r="J15" s="333"/>
      <c r="K15" s="333"/>
      <c r="L15" s="333"/>
      <c r="M15" s="333"/>
      <c r="N15" s="333"/>
      <c r="O15" s="333"/>
      <c r="P15" s="333"/>
      <c r="Q15" s="334"/>
      <c r="R15" s="334"/>
      <c r="S15" s="334"/>
      <c r="T15" s="334"/>
    </row>
    <row r="16" spans="1:20" s="341" customFormat="1" ht="25.5">
      <c r="A16" s="285"/>
      <c r="B16" s="344" t="s">
        <v>508</v>
      </c>
      <c r="C16" s="209" t="s">
        <v>91</v>
      </c>
      <c r="D16" s="291"/>
      <c r="E16" s="291"/>
      <c r="F16" s="342"/>
      <c r="G16" s="343"/>
      <c r="H16" s="333"/>
      <c r="I16" s="333"/>
      <c r="J16" s="333"/>
      <c r="K16" s="333"/>
      <c r="L16" s="333"/>
      <c r="M16" s="333"/>
      <c r="N16" s="333"/>
      <c r="O16" s="333"/>
      <c r="P16" s="333"/>
      <c r="Q16" s="334"/>
      <c r="R16" s="334"/>
      <c r="S16" s="334"/>
      <c r="T16" s="334"/>
    </row>
    <row r="17" spans="1:20" s="341" customFormat="1" ht="25.5">
      <c r="A17" s="285"/>
      <c r="B17" s="344" t="s">
        <v>365</v>
      </c>
      <c r="C17" s="209" t="s">
        <v>92</v>
      </c>
      <c r="D17" s="291">
        <v>7241813588</v>
      </c>
      <c r="E17" s="291">
        <v>9233402767</v>
      </c>
      <c r="F17" s="342">
        <f t="shared" ref="F17:F40" si="0">IFERROR(D17/G17,0)</f>
        <v>0.33355148370691545</v>
      </c>
      <c r="G17" s="343">
        <v>21711231824</v>
      </c>
      <c r="H17" s="333">
        <v>10431534304</v>
      </c>
      <c r="I17" s="333"/>
      <c r="J17" s="333"/>
      <c r="K17" s="333"/>
      <c r="L17" s="333"/>
      <c r="M17" s="333"/>
      <c r="N17" s="333"/>
      <c r="O17" s="333"/>
      <c r="P17" s="333"/>
      <c r="Q17" s="334"/>
      <c r="R17" s="334"/>
      <c r="S17" s="334"/>
      <c r="T17" s="334"/>
    </row>
    <row r="18" spans="1:20" s="341" customFormat="1" ht="25.5">
      <c r="A18" s="285" t="s">
        <v>93</v>
      </c>
      <c r="B18" s="209" t="s">
        <v>367</v>
      </c>
      <c r="C18" s="209" t="s">
        <v>94</v>
      </c>
      <c r="D18" s="291">
        <v>203917725350</v>
      </c>
      <c r="E18" s="291">
        <v>214958639170</v>
      </c>
      <c r="F18" s="342">
        <f t="shared" si="0"/>
        <v>2.124740309934904</v>
      </c>
      <c r="G18" s="343">
        <v>95973011100</v>
      </c>
      <c r="H18" s="333">
        <v>70044278000</v>
      </c>
      <c r="I18" s="333"/>
      <c r="J18" s="333"/>
      <c r="K18" s="333"/>
      <c r="L18" s="333"/>
      <c r="M18" s="333"/>
      <c r="N18" s="333"/>
      <c r="O18" s="333"/>
      <c r="P18" s="333"/>
      <c r="Q18" s="334"/>
      <c r="R18" s="334"/>
      <c r="S18" s="334"/>
      <c r="T18" s="334"/>
    </row>
    <row r="19" spans="1:20" s="341" customFormat="1" ht="25.5">
      <c r="A19" s="285"/>
      <c r="B19" s="344" t="s">
        <v>368</v>
      </c>
      <c r="C19" s="209" t="s">
        <v>95</v>
      </c>
      <c r="D19" s="388">
        <v>203917725350</v>
      </c>
      <c r="E19" s="345">
        <v>214958639170</v>
      </c>
      <c r="F19" s="342">
        <f t="shared" si="0"/>
        <v>2.1466213152625411</v>
      </c>
      <c r="G19" s="343">
        <v>94994736100</v>
      </c>
      <c r="H19" s="333">
        <v>70044278000</v>
      </c>
      <c r="I19" s="333"/>
      <c r="J19" s="333"/>
      <c r="K19" s="333"/>
      <c r="L19" s="333"/>
      <c r="M19" s="333"/>
      <c r="N19" s="333"/>
      <c r="O19" s="333"/>
      <c r="P19" s="333"/>
      <c r="Q19" s="334"/>
      <c r="R19" s="334"/>
      <c r="S19" s="334"/>
      <c r="T19" s="334"/>
    </row>
    <row r="20" spans="1:20" s="341" customFormat="1" ht="25.5">
      <c r="A20" s="285"/>
      <c r="B20" s="344" t="s">
        <v>369</v>
      </c>
      <c r="C20" s="209" t="s">
        <v>96</v>
      </c>
      <c r="D20" s="389"/>
      <c r="E20" s="291"/>
      <c r="F20" s="342"/>
      <c r="G20" s="343" t="s">
        <v>661</v>
      </c>
      <c r="H20" s="333"/>
      <c r="I20" s="333"/>
      <c r="J20" s="333"/>
      <c r="K20" s="333"/>
      <c r="L20" s="333"/>
      <c r="M20" s="333"/>
      <c r="N20" s="333"/>
      <c r="O20" s="333"/>
      <c r="P20" s="333"/>
      <c r="Q20" s="334"/>
      <c r="R20" s="334"/>
      <c r="S20" s="334"/>
      <c r="T20" s="334"/>
    </row>
    <row r="21" spans="1:20" s="341" customFormat="1" ht="25.5">
      <c r="A21" s="285"/>
      <c r="B21" s="344" t="s">
        <v>370</v>
      </c>
      <c r="C21" s="209" t="s">
        <v>178</v>
      </c>
      <c r="D21" s="389"/>
      <c r="E21" s="291"/>
      <c r="F21" s="342"/>
      <c r="G21" s="343" t="s">
        <v>661</v>
      </c>
      <c r="H21" s="333"/>
      <c r="I21" s="333"/>
      <c r="J21" s="333"/>
      <c r="K21" s="333"/>
      <c r="L21" s="333"/>
      <c r="M21" s="333"/>
      <c r="N21" s="333"/>
      <c r="O21" s="333"/>
      <c r="P21" s="333"/>
      <c r="Q21" s="334"/>
      <c r="R21" s="334"/>
      <c r="S21" s="334"/>
      <c r="T21" s="334"/>
    </row>
    <row r="22" spans="1:20" s="341" customFormat="1" ht="25.5">
      <c r="A22" s="285"/>
      <c r="B22" s="344" t="s">
        <v>269</v>
      </c>
      <c r="C22" s="209" t="s">
        <v>179</v>
      </c>
      <c r="D22" s="389"/>
      <c r="E22" s="345"/>
      <c r="F22" s="342">
        <f t="shared" si="0"/>
        <v>0</v>
      </c>
      <c r="G22" s="343">
        <v>978275000</v>
      </c>
      <c r="H22" s="333"/>
      <c r="I22" s="333"/>
      <c r="J22" s="333"/>
      <c r="K22" s="333"/>
      <c r="L22" s="333"/>
      <c r="M22" s="333"/>
      <c r="N22" s="333"/>
      <c r="O22" s="333"/>
      <c r="P22" s="333"/>
      <c r="Q22" s="334"/>
      <c r="R22" s="334"/>
      <c r="S22" s="334"/>
      <c r="T22" s="334"/>
    </row>
    <row r="23" spans="1:20" s="341" customFormat="1" ht="25.5">
      <c r="A23" s="285" t="s">
        <v>97</v>
      </c>
      <c r="B23" s="344" t="s">
        <v>536</v>
      </c>
      <c r="C23" s="209"/>
      <c r="D23" s="345"/>
      <c r="E23" s="345"/>
      <c r="F23" s="342"/>
      <c r="G23" s="343" t="s">
        <v>661</v>
      </c>
      <c r="H23" s="333"/>
      <c r="I23" s="333"/>
      <c r="J23" s="333"/>
      <c r="K23" s="333"/>
      <c r="L23" s="333"/>
      <c r="M23" s="333"/>
      <c r="N23" s="333"/>
      <c r="O23" s="333"/>
      <c r="P23" s="333"/>
      <c r="Q23" s="334"/>
      <c r="R23" s="334"/>
      <c r="S23" s="334"/>
      <c r="T23" s="334"/>
    </row>
    <row r="24" spans="1:20" s="341" customFormat="1" ht="25.5">
      <c r="A24" s="285" t="s">
        <v>99</v>
      </c>
      <c r="B24" s="209" t="s">
        <v>371</v>
      </c>
      <c r="C24" s="209" t="s">
        <v>98</v>
      </c>
      <c r="D24" s="291"/>
      <c r="E24" s="291"/>
      <c r="F24" s="342">
        <f t="shared" si="0"/>
        <v>0</v>
      </c>
      <c r="G24" s="343" t="s">
        <v>661</v>
      </c>
      <c r="H24" s="333"/>
      <c r="I24" s="333"/>
      <c r="J24" s="333"/>
      <c r="K24" s="333"/>
      <c r="L24" s="333"/>
      <c r="M24" s="333"/>
      <c r="N24" s="333"/>
      <c r="O24" s="333"/>
      <c r="P24" s="333"/>
      <c r="Q24" s="334"/>
      <c r="R24" s="334"/>
      <c r="S24" s="334"/>
      <c r="T24" s="334"/>
    </row>
    <row r="25" spans="1:20" s="341" customFormat="1" ht="25.5">
      <c r="A25" s="285" t="s">
        <v>101</v>
      </c>
      <c r="B25" s="209" t="s">
        <v>372</v>
      </c>
      <c r="C25" s="209" t="s">
        <v>100</v>
      </c>
      <c r="D25" s="291"/>
      <c r="E25" s="291"/>
      <c r="F25" s="342"/>
      <c r="G25" s="343" t="s">
        <v>661</v>
      </c>
      <c r="H25" s="333"/>
      <c r="I25" s="333"/>
      <c r="J25" s="333"/>
      <c r="K25" s="333"/>
      <c r="L25" s="333"/>
      <c r="M25" s="333"/>
      <c r="N25" s="333"/>
      <c r="O25" s="333"/>
      <c r="P25" s="333"/>
      <c r="Q25" s="334"/>
      <c r="R25" s="334"/>
      <c r="S25" s="334"/>
      <c r="T25" s="334"/>
    </row>
    <row r="26" spans="1:20" s="341" customFormat="1" ht="25.5">
      <c r="A26" s="285" t="s">
        <v>103</v>
      </c>
      <c r="B26" s="209" t="s">
        <v>535</v>
      </c>
      <c r="C26" s="209"/>
      <c r="D26" s="345"/>
      <c r="E26" s="345"/>
      <c r="F26" s="342"/>
      <c r="G26" s="343" t="s">
        <v>661</v>
      </c>
      <c r="H26" s="333"/>
      <c r="I26" s="333"/>
      <c r="J26" s="333"/>
      <c r="K26" s="333"/>
      <c r="L26" s="333"/>
      <c r="M26" s="333"/>
      <c r="N26" s="333"/>
      <c r="O26" s="333"/>
      <c r="P26" s="333"/>
      <c r="Q26" s="334"/>
      <c r="R26" s="334"/>
      <c r="S26" s="334"/>
      <c r="T26" s="334"/>
    </row>
    <row r="27" spans="1:20" s="341" customFormat="1" ht="25.5">
      <c r="A27" s="285" t="s">
        <v>105</v>
      </c>
      <c r="B27" s="209" t="s">
        <v>373</v>
      </c>
      <c r="C27" s="209" t="s">
        <v>102</v>
      </c>
      <c r="D27" s="345">
        <v>4899815000</v>
      </c>
      <c r="E27" s="345"/>
      <c r="F27" s="342">
        <f t="shared" si="0"/>
        <v>0.99204913460691602</v>
      </c>
      <c r="G27" s="343">
        <v>4939085000</v>
      </c>
      <c r="H27" s="333"/>
      <c r="I27" s="333"/>
      <c r="J27" s="333"/>
      <c r="K27" s="333"/>
      <c r="L27" s="333"/>
      <c r="M27" s="333"/>
      <c r="N27" s="333"/>
      <c r="O27" s="333"/>
      <c r="P27" s="333"/>
      <c r="Q27" s="334"/>
      <c r="R27" s="334"/>
      <c r="S27" s="334"/>
      <c r="T27" s="334"/>
    </row>
    <row r="28" spans="1:20" s="341" customFormat="1" ht="25.5">
      <c r="A28" s="285" t="s">
        <v>107</v>
      </c>
      <c r="B28" s="209" t="s">
        <v>374</v>
      </c>
      <c r="C28" s="209" t="s">
        <v>104</v>
      </c>
      <c r="D28" s="345"/>
      <c r="E28" s="345"/>
      <c r="F28" s="342"/>
      <c r="G28" s="343" t="s">
        <v>661</v>
      </c>
      <c r="H28" s="333"/>
      <c r="I28" s="333"/>
      <c r="J28" s="333"/>
      <c r="K28" s="333"/>
      <c r="L28" s="333"/>
      <c r="M28" s="333"/>
      <c r="N28" s="333"/>
      <c r="O28" s="333"/>
      <c r="P28" s="333"/>
      <c r="Q28" s="334"/>
      <c r="R28" s="334"/>
      <c r="S28" s="334"/>
      <c r="T28" s="334"/>
    </row>
    <row r="29" spans="1:20" s="341" customFormat="1" ht="25.5">
      <c r="A29" s="285" t="s">
        <v>509</v>
      </c>
      <c r="B29" s="209" t="s">
        <v>375</v>
      </c>
      <c r="C29" s="209" t="s">
        <v>106</v>
      </c>
      <c r="D29" s="345"/>
      <c r="E29" s="345"/>
      <c r="F29" s="342"/>
      <c r="G29" s="343" t="s">
        <v>661</v>
      </c>
      <c r="H29" s="333"/>
      <c r="I29" s="333"/>
      <c r="J29" s="333"/>
      <c r="K29" s="333"/>
      <c r="L29" s="333"/>
      <c r="M29" s="333"/>
      <c r="N29" s="333"/>
      <c r="O29" s="333"/>
      <c r="P29" s="333"/>
      <c r="Q29" s="334"/>
      <c r="R29" s="334"/>
      <c r="S29" s="334"/>
      <c r="T29" s="334"/>
    </row>
    <row r="30" spans="1:20" s="193" customFormat="1" ht="25.5">
      <c r="A30" s="346" t="s">
        <v>510</v>
      </c>
      <c r="B30" s="260" t="s">
        <v>248</v>
      </c>
      <c r="C30" s="260" t="s">
        <v>108</v>
      </c>
      <c r="D30" s="288">
        <v>216059353938</v>
      </c>
      <c r="E30" s="288">
        <v>224192041937</v>
      </c>
      <c r="F30" s="362">
        <f t="shared" si="0"/>
        <v>1.761975943695723</v>
      </c>
      <c r="G30" s="343">
        <v>122623327924</v>
      </c>
      <c r="H30" s="333">
        <v>80475812304</v>
      </c>
      <c r="I30" s="333"/>
      <c r="J30" s="333"/>
      <c r="K30" s="333"/>
      <c r="L30" s="333"/>
      <c r="M30" s="333"/>
      <c r="N30" s="333"/>
      <c r="O30" s="333"/>
      <c r="P30" s="333"/>
      <c r="Q30" s="334"/>
      <c r="R30" s="334"/>
      <c r="S30" s="334"/>
      <c r="T30" s="334"/>
    </row>
    <row r="31" spans="1:20" s="341" customFormat="1" ht="25.5">
      <c r="A31" s="346" t="s">
        <v>56</v>
      </c>
      <c r="B31" s="260" t="s">
        <v>249</v>
      </c>
      <c r="C31" s="209" t="s">
        <v>109</v>
      </c>
      <c r="D31" s="345"/>
      <c r="E31" s="345"/>
      <c r="F31" s="342"/>
      <c r="G31" s="343" t="s">
        <v>661</v>
      </c>
      <c r="H31" s="333"/>
      <c r="I31" s="333"/>
      <c r="J31" s="333"/>
      <c r="K31" s="333"/>
      <c r="L31" s="333"/>
      <c r="M31" s="333"/>
      <c r="N31" s="333"/>
      <c r="O31" s="333"/>
      <c r="P31" s="333"/>
      <c r="Q31" s="334"/>
      <c r="R31" s="334"/>
      <c r="S31" s="334"/>
      <c r="T31" s="334"/>
    </row>
    <row r="32" spans="1:20" s="341" customFormat="1" ht="38.25">
      <c r="A32" s="346" t="s">
        <v>110</v>
      </c>
      <c r="B32" s="260" t="s">
        <v>511</v>
      </c>
      <c r="C32" s="209"/>
      <c r="D32" s="345"/>
      <c r="E32" s="345"/>
      <c r="F32" s="342"/>
      <c r="G32" s="343" t="s">
        <v>661</v>
      </c>
      <c r="H32" s="333"/>
      <c r="I32" s="333"/>
      <c r="J32" s="333"/>
      <c r="K32" s="333"/>
      <c r="L32" s="333"/>
      <c r="M32" s="333"/>
      <c r="N32" s="333"/>
      <c r="O32" s="333"/>
      <c r="P32" s="333"/>
      <c r="Q32" s="334"/>
      <c r="R32" s="334"/>
      <c r="S32" s="334"/>
      <c r="T32" s="334"/>
    </row>
    <row r="33" spans="1:20" s="341" customFormat="1" ht="38.25" customHeight="1">
      <c r="A33" s="346" t="s">
        <v>112</v>
      </c>
      <c r="B33" s="260" t="s">
        <v>376</v>
      </c>
      <c r="C33" s="260" t="s">
        <v>111</v>
      </c>
      <c r="D33" s="347"/>
      <c r="E33" s="347"/>
      <c r="F33" s="342"/>
      <c r="G33" s="343">
        <v>4963350000</v>
      </c>
      <c r="H33" s="333">
        <v>3601595000</v>
      </c>
      <c r="I33" s="333"/>
      <c r="J33" s="333"/>
      <c r="K33" s="333"/>
      <c r="L33" s="333"/>
      <c r="M33" s="333"/>
      <c r="N33" s="333"/>
      <c r="O33" s="333"/>
      <c r="P33" s="333"/>
      <c r="Q33" s="334"/>
      <c r="R33" s="334"/>
      <c r="S33" s="334"/>
      <c r="T33" s="334"/>
    </row>
    <row r="34" spans="1:20" s="341" customFormat="1" ht="25.5">
      <c r="A34" s="285"/>
      <c r="B34" s="344" t="s">
        <v>537</v>
      </c>
      <c r="C34" s="209" t="s">
        <v>237</v>
      </c>
      <c r="D34" s="348"/>
      <c r="E34" s="348"/>
      <c r="F34" s="342"/>
      <c r="G34" s="343" t="s">
        <v>661</v>
      </c>
      <c r="H34" s="333">
        <v>3601595000</v>
      </c>
      <c r="I34" s="333"/>
      <c r="J34" s="333"/>
      <c r="K34" s="333"/>
      <c r="L34" s="333"/>
      <c r="M34" s="333"/>
      <c r="N34" s="333"/>
      <c r="O34" s="333"/>
      <c r="P34" s="333"/>
      <c r="Q34" s="334"/>
      <c r="R34" s="334"/>
      <c r="S34" s="334"/>
      <c r="T34" s="334"/>
    </row>
    <row r="35" spans="1:20" s="341" customFormat="1" ht="25.5">
      <c r="A35" s="285"/>
      <c r="B35" s="344" t="s">
        <v>377</v>
      </c>
      <c r="C35" s="209" t="s">
        <v>250</v>
      </c>
      <c r="D35" s="348"/>
      <c r="E35" s="348"/>
      <c r="F35" s="342"/>
      <c r="G35" s="343">
        <v>4963350000</v>
      </c>
      <c r="H35" s="333"/>
      <c r="I35" s="333"/>
      <c r="J35" s="333"/>
      <c r="K35" s="333"/>
      <c r="L35" s="333"/>
      <c r="M35" s="333"/>
      <c r="N35" s="333"/>
      <c r="O35" s="333"/>
      <c r="P35" s="333"/>
      <c r="Q35" s="334"/>
      <c r="R35" s="334"/>
      <c r="S35" s="334"/>
      <c r="T35" s="334"/>
    </row>
    <row r="36" spans="1:20" s="341" customFormat="1" ht="25.5">
      <c r="A36" s="346" t="s">
        <v>114</v>
      </c>
      <c r="B36" s="260" t="s">
        <v>378</v>
      </c>
      <c r="C36" s="260" t="s">
        <v>113</v>
      </c>
      <c r="D36" s="288">
        <v>2176688432</v>
      </c>
      <c r="E36" s="288">
        <v>857171535</v>
      </c>
      <c r="F36" s="362">
        <f t="shared" si="0"/>
        <v>1.6469944718363621</v>
      </c>
      <c r="G36" s="343">
        <v>1321612470</v>
      </c>
      <c r="H36" s="333">
        <v>339959140</v>
      </c>
      <c r="I36" s="333"/>
      <c r="J36" s="333"/>
      <c r="K36" s="333"/>
      <c r="L36" s="333"/>
      <c r="M36" s="333"/>
      <c r="N36" s="333"/>
      <c r="O36" s="333"/>
      <c r="P36" s="333"/>
      <c r="Q36" s="334"/>
      <c r="R36" s="334"/>
      <c r="S36" s="334"/>
      <c r="T36" s="334"/>
    </row>
    <row r="37" spans="1:20" s="341" customFormat="1" ht="25.5">
      <c r="A37" s="285"/>
      <c r="B37" s="209" t="s">
        <v>379</v>
      </c>
      <c r="C37" s="209" t="s">
        <v>238</v>
      </c>
      <c r="D37" s="291">
        <v>1366124225</v>
      </c>
      <c r="E37" s="291">
        <v>239055092</v>
      </c>
      <c r="F37" s="342">
        <f t="shared" si="0"/>
        <v>46.509809800686817</v>
      </c>
      <c r="G37" s="343">
        <v>29372819</v>
      </c>
      <c r="H37" s="333">
        <v>31832430</v>
      </c>
      <c r="I37" s="333"/>
      <c r="J37" s="333"/>
      <c r="K37" s="333"/>
      <c r="L37" s="333"/>
      <c r="M37" s="333"/>
      <c r="N37" s="333"/>
      <c r="O37" s="333"/>
      <c r="P37" s="333"/>
      <c r="Q37" s="334"/>
      <c r="R37" s="334"/>
      <c r="S37" s="334"/>
      <c r="T37" s="334"/>
    </row>
    <row r="38" spans="1:20" s="341" customFormat="1" ht="25.5">
      <c r="A38" s="285"/>
      <c r="B38" s="209" t="s">
        <v>380</v>
      </c>
      <c r="C38" s="209" t="s">
        <v>239</v>
      </c>
      <c r="D38" s="291">
        <v>304436282</v>
      </c>
      <c r="E38" s="291">
        <v>238649675</v>
      </c>
      <c r="F38" s="342">
        <f t="shared" si="0"/>
        <v>0.29540322305619615</v>
      </c>
      <c r="G38" s="343">
        <v>1030578742</v>
      </c>
      <c r="H38" s="333">
        <v>48454268</v>
      </c>
      <c r="I38" s="333"/>
      <c r="J38" s="333"/>
      <c r="K38" s="333"/>
      <c r="L38" s="333"/>
      <c r="M38" s="333"/>
      <c r="N38" s="333"/>
      <c r="O38" s="333"/>
      <c r="P38" s="333"/>
      <c r="Q38" s="334"/>
      <c r="R38" s="334"/>
      <c r="S38" s="334"/>
      <c r="T38" s="334"/>
    </row>
    <row r="39" spans="1:20" s="341" customFormat="1" ht="25.5">
      <c r="A39" s="285"/>
      <c r="B39" s="209" t="s">
        <v>270</v>
      </c>
      <c r="C39" s="209" t="s">
        <v>180</v>
      </c>
      <c r="D39" s="345"/>
      <c r="E39" s="345"/>
      <c r="F39" s="342"/>
      <c r="G39" s="343" t="s">
        <v>661</v>
      </c>
      <c r="H39" s="333"/>
      <c r="I39" s="333"/>
      <c r="J39" s="333"/>
      <c r="K39" s="333"/>
      <c r="L39" s="333"/>
      <c r="M39" s="333"/>
      <c r="N39" s="333"/>
      <c r="O39" s="333"/>
      <c r="P39" s="333"/>
      <c r="Q39" s="334"/>
      <c r="R39" s="334"/>
      <c r="S39" s="334"/>
      <c r="T39" s="334"/>
    </row>
    <row r="40" spans="1:20" s="341" customFormat="1" ht="25.5">
      <c r="A40" s="285"/>
      <c r="B40" s="209" t="s">
        <v>381</v>
      </c>
      <c r="C40" s="209" t="s">
        <v>184</v>
      </c>
      <c r="D40" s="291">
        <v>30000000</v>
      </c>
      <c r="E40" s="291">
        <v>15000000</v>
      </c>
      <c r="F40" s="342">
        <f t="shared" si="0"/>
        <v>1</v>
      </c>
      <c r="G40" s="343">
        <v>30000000</v>
      </c>
      <c r="H40" s="333">
        <v>30000000</v>
      </c>
      <c r="I40" s="333"/>
      <c r="J40" s="333"/>
      <c r="K40" s="333"/>
      <c r="L40" s="333"/>
      <c r="M40" s="333"/>
      <c r="N40" s="333"/>
      <c r="O40" s="333"/>
      <c r="P40" s="333"/>
      <c r="Q40" s="334"/>
      <c r="R40" s="334"/>
      <c r="S40" s="334"/>
      <c r="T40" s="334"/>
    </row>
    <row r="41" spans="1:20" s="341" customFormat="1" ht="38.25">
      <c r="A41" s="285"/>
      <c r="B41" s="209" t="s">
        <v>435</v>
      </c>
      <c r="C41" s="209" t="s">
        <v>181</v>
      </c>
      <c r="D41" s="345"/>
      <c r="E41" s="345"/>
      <c r="F41" s="342"/>
      <c r="G41" s="343" t="s">
        <v>661</v>
      </c>
      <c r="H41" s="333"/>
      <c r="I41" s="333"/>
      <c r="J41" s="333"/>
      <c r="K41" s="333"/>
      <c r="L41" s="333"/>
      <c r="M41" s="333"/>
      <c r="N41" s="333"/>
      <c r="O41" s="333"/>
      <c r="P41" s="333"/>
      <c r="Q41" s="334"/>
      <c r="R41" s="334"/>
      <c r="S41" s="334"/>
      <c r="T41" s="334"/>
    </row>
    <row r="42" spans="1:20" s="341" customFormat="1" ht="25.5">
      <c r="A42" s="285"/>
      <c r="B42" s="209" t="s">
        <v>273</v>
      </c>
      <c r="C42" s="209" t="s">
        <v>187</v>
      </c>
      <c r="D42" s="291">
        <v>27910510</v>
      </c>
      <c r="E42" s="291">
        <v>4267471</v>
      </c>
      <c r="F42" s="342">
        <f t="shared" ref="F42:F57" si="1">IFERROR(D42/G42,0)</f>
        <v>18.515846980034961</v>
      </c>
      <c r="G42" s="343">
        <v>1507385</v>
      </c>
      <c r="H42" s="333">
        <v>620907</v>
      </c>
      <c r="I42" s="333"/>
      <c r="J42" s="333"/>
      <c r="K42" s="333"/>
      <c r="L42" s="333"/>
      <c r="M42" s="333"/>
      <c r="N42" s="333"/>
      <c r="O42" s="333"/>
      <c r="P42" s="333"/>
      <c r="Q42" s="334"/>
      <c r="R42" s="334"/>
      <c r="S42" s="334"/>
      <c r="T42" s="334"/>
    </row>
    <row r="43" spans="1:20" s="341" customFormat="1" ht="25.5">
      <c r="A43" s="285"/>
      <c r="B43" s="209" t="s">
        <v>271</v>
      </c>
      <c r="C43" s="209" t="s">
        <v>183</v>
      </c>
      <c r="D43" s="291">
        <v>202171980</v>
      </c>
      <c r="E43" s="291">
        <v>223130932</v>
      </c>
      <c r="F43" s="342">
        <f t="shared" si="1"/>
        <v>2.038522813536046</v>
      </c>
      <c r="G43" s="343">
        <v>99175726</v>
      </c>
      <c r="H43" s="333">
        <v>75831524</v>
      </c>
      <c r="I43" s="333"/>
      <c r="J43" s="333"/>
      <c r="K43" s="333"/>
      <c r="L43" s="333"/>
      <c r="M43" s="333"/>
      <c r="N43" s="333"/>
      <c r="O43" s="333"/>
      <c r="P43" s="333"/>
      <c r="Q43" s="334"/>
      <c r="R43" s="334"/>
      <c r="S43" s="334"/>
      <c r="T43" s="334"/>
    </row>
    <row r="44" spans="1:20" s="341" customFormat="1" ht="26.25" customHeight="1">
      <c r="A44" s="285"/>
      <c r="B44" s="209" t="s">
        <v>272</v>
      </c>
      <c r="C44" s="209" t="s">
        <v>182</v>
      </c>
      <c r="D44" s="291">
        <v>22146918</v>
      </c>
      <c r="E44" s="291">
        <v>22699020</v>
      </c>
      <c r="F44" s="342">
        <f t="shared" si="1"/>
        <v>1.0549055935305616</v>
      </c>
      <c r="G44" s="343">
        <v>20994218</v>
      </c>
      <c r="H44" s="333">
        <v>21168170</v>
      </c>
      <c r="I44" s="333"/>
      <c r="J44" s="333"/>
      <c r="K44" s="333"/>
      <c r="L44" s="333"/>
      <c r="M44" s="333"/>
      <c r="N44" s="333"/>
      <c r="O44" s="333"/>
      <c r="P44" s="333"/>
      <c r="Q44" s="334"/>
      <c r="R44" s="334"/>
      <c r="S44" s="334"/>
      <c r="T44" s="334"/>
    </row>
    <row r="45" spans="1:20" s="341" customFormat="1" ht="26.25" customHeight="1">
      <c r="A45" s="285"/>
      <c r="B45" s="209" t="s">
        <v>382</v>
      </c>
      <c r="C45" s="209" t="s">
        <v>186</v>
      </c>
      <c r="D45" s="291">
        <v>5500000</v>
      </c>
      <c r="E45" s="291">
        <v>5500000</v>
      </c>
      <c r="F45" s="342">
        <f t="shared" si="1"/>
        <v>1</v>
      </c>
      <c r="G45" s="343">
        <v>5500000</v>
      </c>
      <c r="H45" s="333">
        <v>5500000</v>
      </c>
      <c r="I45" s="333"/>
      <c r="J45" s="333"/>
      <c r="K45" s="333"/>
      <c r="L45" s="333"/>
      <c r="M45" s="333"/>
      <c r="N45" s="333"/>
      <c r="O45" s="333"/>
      <c r="P45" s="333"/>
      <c r="Q45" s="334"/>
      <c r="R45" s="334"/>
      <c r="S45" s="334"/>
      <c r="T45" s="334"/>
    </row>
    <row r="46" spans="1:20" s="341" customFormat="1" ht="25.5">
      <c r="A46" s="285"/>
      <c r="B46" s="209" t="s">
        <v>383</v>
      </c>
      <c r="C46" s="209" t="s">
        <v>226</v>
      </c>
      <c r="D46" s="291">
        <v>16500000</v>
      </c>
      <c r="E46" s="291">
        <v>16500000</v>
      </c>
      <c r="F46" s="342">
        <f t="shared" si="1"/>
        <v>1</v>
      </c>
      <c r="G46" s="343">
        <v>16500000</v>
      </c>
      <c r="H46" s="333">
        <v>16500000</v>
      </c>
      <c r="I46" s="333"/>
      <c r="J46" s="333"/>
      <c r="K46" s="333"/>
      <c r="L46" s="333"/>
      <c r="M46" s="333"/>
      <c r="N46" s="333"/>
      <c r="O46" s="333"/>
      <c r="P46" s="333"/>
      <c r="Q46" s="334"/>
      <c r="R46" s="334"/>
      <c r="S46" s="334"/>
      <c r="T46" s="334"/>
    </row>
    <row r="47" spans="1:20" s="341" customFormat="1" ht="25.5">
      <c r="A47" s="285"/>
      <c r="B47" s="209" t="s">
        <v>384</v>
      </c>
      <c r="C47" s="209" t="s">
        <v>189</v>
      </c>
      <c r="D47" s="291">
        <v>13200000</v>
      </c>
      <c r="E47" s="291">
        <v>13200000</v>
      </c>
      <c r="F47" s="342">
        <f t="shared" si="1"/>
        <v>1</v>
      </c>
      <c r="G47" s="343">
        <v>13200000</v>
      </c>
      <c r="H47" s="333">
        <v>13200000</v>
      </c>
      <c r="I47" s="333"/>
      <c r="J47" s="333"/>
      <c r="K47" s="333"/>
      <c r="L47" s="333"/>
      <c r="M47" s="333"/>
      <c r="N47" s="333"/>
      <c r="O47" s="333"/>
      <c r="P47" s="333"/>
      <c r="Q47" s="334"/>
      <c r="R47" s="334"/>
      <c r="S47" s="334"/>
      <c r="T47" s="334"/>
    </row>
    <row r="48" spans="1:20" s="341" customFormat="1" ht="25.5">
      <c r="A48" s="285"/>
      <c r="B48" s="209" t="s">
        <v>275</v>
      </c>
      <c r="C48" s="209" t="s">
        <v>185</v>
      </c>
      <c r="D48" s="291">
        <v>47727920</v>
      </c>
      <c r="E48" s="291">
        <v>47727920</v>
      </c>
      <c r="F48" s="342">
        <f t="shared" si="1"/>
        <v>1.1000004609463228</v>
      </c>
      <c r="G48" s="343">
        <v>43389000</v>
      </c>
      <c r="H48" s="333">
        <v>79407822</v>
      </c>
      <c r="I48" s="333"/>
      <c r="J48" s="333"/>
      <c r="K48" s="333"/>
      <c r="L48" s="333"/>
      <c r="M48" s="333"/>
      <c r="N48" s="333"/>
      <c r="O48" s="333"/>
      <c r="P48" s="333"/>
      <c r="Q48" s="334"/>
      <c r="R48" s="334"/>
      <c r="S48" s="334"/>
      <c r="T48" s="334"/>
    </row>
    <row r="49" spans="1:20" s="341" customFormat="1" ht="25.5">
      <c r="A49" s="285"/>
      <c r="B49" s="209" t="s">
        <v>385</v>
      </c>
      <c r="C49" s="209" t="s">
        <v>188</v>
      </c>
      <c r="D49" s="345"/>
      <c r="E49" s="345"/>
      <c r="F49" s="342"/>
      <c r="G49" s="343" t="s">
        <v>661</v>
      </c>
      <c r="H49" s="333">
        <v>7078811</v>
      </c>
      <c r="I49" s="333"/>
      <c r="J49" s="333"/>
      <c r="K49" s="333"/>
      <c r="L49" s="333"/>
      <c r="M49" s="333"/>
      <c r="N49" s="333"/>
      <c r="O49" s="333"/>
      <c r="P49" s="333"/>
      <c r="Q49" s="334"/>
      <c r="R49" s="334"/>
      <c r="S49" s="334"/>
      <c r="T49" s="334"/>
    </row>
    <row r="50" spans="1:20" s="341" customFormat="1" ht="51">
      <c r="A50" s="285"/>
      <c r="B50" s="209" t="s">
        <v>274</v>
      </c>
      <c r="C50" s="209" t="s">
        <v>425</v>
      </c>
      <c r="D50" s="345">
        <v>132150929</v>
      </c>
      <c r="E50" s="345">
        <v>31441425</v>
      </c>
      <c r="F50" s="342">
        <f t="shared" si="1"/>
        <v>9.7383148596502416</v>
      </c>
      <c r="G50" s="343">
        <v>13570205</v>
      </c>
      <c r="H50" s="333">
        <v>4272736</v>
      </c>
      <c r="I50" s="333"/>
      <c r="J50" s="333"/>
      <c r="K50" s="333"/>
      <c r="L50" s="333"/>
      <c r="M50" s="333"/>
      <c r="N50" s="333"/>
      <c r="O50" s="333"/>
      <c r="P50" s="333"/>
      <c r="Q50" s="334"/>
      <c r="R50" s="334"/>
      <c r="S50" s="334"/>
      <c r="T50" s="334"/>
    </row>
    <row r="51" spans="1:20" s="341" customFormat="1" ht="25.5">
      <c r="A51" s="285"/>
      <c r="B51" s="209" t="s">
        <v>427</v>
      </c>
      <c r="C51" s="209" t="s">
        <v>426</v>
      </c>
      <c r="D51" s="345">
        <v>7349723</v>
      </c>
      <c r="E51" s="345"/>
      <c r="F51" s="342">
        <f t="shared" si="1"/>
        <v>0.49480942184961479</v>
      </c>
      <c r="G51" s="343">
        <v>14853644</v>
      </c>
      <c r="H51" s="333">
        <v>5011993</v>
      </c>
      <c r="I51" s="333"/>
      <c r="J51" s="333"/>
      <c r="K51" s="333"/>
      <c r="L51" s="333"/>
      <c r="M51" s="333"/>
      <c r="N51" s="333"/>
      <c r="O51" s="333"/>
      <c r="P51" s="333"/>
      <c r="Q51" s="334"/>
      <c r="R51" s="334"/>
      <c r="S51" s="334"/>
      <c r="T51" s="334"/>
    </row>
    <row r="52" spans="1:20" s="341" customFormat="1" ht="25.5">
      <c r="A52" s="285"/>
      <c r="B52" s="209" t="s">
        <v>428</v>
      </c>
      <c r="C52" s="209" t="s">
        <v>436</v>
      </c>
      <c r="D52" s="345">
        <v>1469945</v>
      </c>
      <c r="E52" s="345"/>
      <c r="F52" s="342">
        <f t="shared" si="1"/>
        <v>0.49480919006130142</v>
      </c>
      <c r="G52" s="343">
        <v>2970731</v>
      </c>
      <c r="H52" s="333">
        <v>1080479</v>
      </c>
      <c r="I52" s="333"/>
      <c r="J52" s="333"/>
      <c r="K52" s="333"/>
      <c r="L52" s="333"/>
      <c r="M52" s="333"/>
      <c r="N52" s="333"/>
      <c r="O52" s="333"/>
      <c r="P52" s="333"/>
      <c r="Q52" s="334"/>
      <c r="R52" s="334"/>
      <c r="S52" s="334"/>
      <c r="T52" s="334"/>
    </row>
    <row r="53" spans="1:20" s="341" customFormat="1" ht="25.5">
      <c r="A53" s="285"/>
      <c r="B53" s="209" t="s">
        <v>424</v>
      </c>
      <c r="C53" s="209" t="s">
        <v>437</v>
      </c>
      <c r="D53" s="345"/>
      <c r="E53" s="345"/>
      <c r="F53" s="342"/>
      <c r="G53" s="343" t="s">
        <v>661</v>
      </c>
      <c r="H53" s="333"/>
      <c r="I53" s="333"/>
      <c r="J53" s="333"/>
      <c r="K53" s="333"/>
      <c r="L53" s="333"/>
      <c r="M53" s="333"/>
      <c r="N53" s="333"/>
      <c r="O53" s="333"/>
      <c r="P53" s="333"/>
      <c r="Q53" s="334"/>
      <c r="R53" s="334"/>
      <c r="S53" s="334"/>
      <c r="T53" s="334"/>
    </row>
    <row r="54" spans="1:20" s="341" customFormat="1" ht="25.5">
      <c r="A54" s="346" t="s">
        <v>512</v>
      </c>
      <c r="B54" s="260" t="s">
        <v>386</v>
      </c>
      <c r="C54" s="260" t="s">
        <v>115</v>
      </c>
      <c r="D54" s="288">
        <v>2176688432</v>
      </c>
      <c r="E54" s="288">
        <v>857171535</v>
      </c>
      <c r="F54" s="362">
        <f t="shared" si="1"/>
        <v>0.34633276529334628</v>
      </c>
      <c r="G54" s="343">
        <v>6284962470</v>
      </c>
      <c r="H54" s="333">
        <v>3941554140</v>
      </c>
      <c r="I54" s="333"/>
      <c r="J54" s="333"/>
      <c r="K54" s="333"/>
      <c r="L54" s="333"/>
      <c r="M54" s="333"/>
      <c r="N54" s="333"/>
      <c r="O54" s="333"/>
      <c r="P54" s="333"/>
      <c r="Q54" s="334"/>
      <c r="R54" s="334"/>
      <c r="S54" s="334"/>
      <c r="T54" s="334"/>
    </row>
    <row r="55" spans="1:20" s="341" customFormat="1" ht="25.5">
      <c r="A55" s="285"/>
      <c r="B55" s="349" t="s">
        <v>513</v>
      </c>
      <c r="C55" s="209" t="s">
        <v>116</v>
      </c>
      <c r="D55" s="288">
        <v>213882665506</v>
      </c>
      <c r="E55" s="288">
        <v>223334870402</v>
      </c>
      <c r="F55" s="362">
        <f t="shared" si="1"/>
        <v>1.8384534170764919</v>
      </c>
      <c r="G55" s="343">
        <v>116338365454</v>
      </c>
      <c r="H55" s="333">
        <v>76534258164</v>
      </c>
      <c r="I55" s="333"/>
      <c r="J55" s="333"/>
      <c r="K55" s="333"/>
      <c r="L55" s="333"/>
      <c r="M55" s="333"/>
      <c r="N55" s="333"/>
      <c r="O55" s="333"/>
      <c r="P55" s="333"/>
      <c r="Q55" s="334"/>
      <c r="R55" s="334"/>
      <c r="S55" s="334"/>
      <c r="T55" s="334"/>
    </row>
    <row r="56" spans="1:20" s="341" customFormat="1">
      <c r="A56" s="285"/>
      <c r="B56" s="344"/>
      <c r="C56" s="209" t="s">
        <v>117</v>
      </c>
      <c r="D56" s="350">
        <v>16504481.65</v>
      </c>
      <c r="E56" s="350">
        <v>17944115.68</v>
      </c>
      <c r="F56" s="342">
        <f t="shared" si="1"/>
        <v>1.7925318057886221</v>
      </c>
      <c r="G56" s="343">
        <v>9207357.7699999996</v>
      </c>
      <c r="H56" s="333">
        <v>6992006.04</v>
      </c>
      <c r="I56" s="333"/>
      <c r="J56" s="333"/>
      <c r="K56" s="333"/>
      <c r="L56" s="333"/>
      <c r="M56" s="333"/>
      <c r="N56" s="333"/>
      <c r="O56" s="333"/>
      <c r="P56" s="333"/>
      <c r="Q56" s="334"/>
      <c r="R56" s="334"/>
      <c r="S56" s="334"/>
      <c r="T56" s="334"/>
    </row>
    <row r="57" spans="1:20" s="341" customFormat="1" ht="25.5">
      <c r="A57" s="285"/>
      <c r="B57" s="344" t="s">
        <v>387</v>
      </c>
      <c r="C57" s="209" t="s">
        <v>118</v>
      </c>
      <c r="D57" s="350">
        <v>12959.06</v>
      </c>
      <c r="E57" s="350">
        <v>12446.13</v>
      </c>
      <c r="F57" s="342">
        <f t="shared" si="1"/>
        <v>1.0256185815046028</v>
      </c>
      <c r="G57" s="343">
        <v>12635.36</v>
      </c>
      <c r="H57" s="333">
        <v>10945.96</v>
      </c>
      <c r="I57" s="333"/>
      <c r="J57" s="333"/>
      <c r="K57" s="333"/>
      <c r="L57" s="333"/>
      <c r="M57" s="333"/>
      <c r="N57" s="333"/>
      <c r="O57" s="333"/>
      <c r="P57" s="333"/>
      <c r="Q57" s="334"/>
      <c r="R57" s="334"/>
      <c r="S57" s="334"/>
      <c r="T57" s="334"/>
    </row>
    <row r="58" spans="1:20">
      <c r="A58" s="351"/>
      <c r="B58" s="352"/>
      <c r="C58" s="353"/>
      <c r="D58" s="354"/>
      <c r="E58" s="354"/>
      <c r="F58" s="355"/>
    </row>
    <row r="59" spans="1:20" ht="11.25" customHeight="1">
      <c r="A59" s="341"/>
      <c r="B59" s="341"/>
      <c r="C59" s="341"/>
      <c r="D59" s="356"/>
      <c r="E59" s="356"/>
      <c r="F59" s="357"/>
    </row>
    <row r="60" spans="1:20">
      <c r="A60" s="193" t="s">
        <v>631</v>
      </c>
      <c r="B60" s="341"/>
      <c r="C60" s="205"/>
      <c r="D60" s="332" t="s">
        <v>632</v>
      </c>
      <c r="E60" s="356"/>
      <c r="F60" s="357"/>
    </row>
    <row r="61" spans="1:20">
      <c r="A61" s="358" t="s">
        <v>175</v>
      </c>
      <c r="B61" s="341"/>
      <c r="C61" s="205"/>
      <c r="D61" s="297" t="s">
        <v>176</v>
      </c>
      <c r="E61" s="356"/>
      <c r="F61" s="357"/>
    </row>
    <row r="62" spans="1:20">
      <c r="A62" s="341"/>
      <c r="B62" s="341"/>
      <c r="C62" s="205"/>
      <c r="D62" s="298"/>
      <c r="E62" s="356"/>
      <c r="F62" s="357"/>
    </row>
    <row r="63" spans="1:20">
      <c r="A63" s="341"/>
      <c r="B63" s="341"/>
      <c r="C63" s="205"/>
      <c r="D63" s="298"/>
      <c r="E63" s="356"/>
      <c r="F63" s="357"/>
    </row>
    <row r="64" spans="1:20">
      <c r="A64" s="341"/>
      <c r="B64" s="341"/>
      <c r="C64" s="205"/>
      <c r="D64" s="298"/>
      <c r="E64" s="356"/>
      <c r="F64" s="357"/>
    </row>
    <row r="65" spans="1:6">
      <c r="A65" s="341"/>
      <c r="B65" s="341"/>
      <c r="C65" s="205"/>
      <c r="D65" s="298"/>
      <c r="E65" s="356"/>
      <c r="F65" s="357"/>
    </row>
    <row r="66" spans="1:6">
      <c r="A66" s="341"/>
      <c r="B66" s="341"/>
      <c r="C66" s="205"/>
      <c r="D66" s="298"/>
      <c r="E66" s="356"/>
      <c r="F66" s="357"/>
    </row>
    <row r="67" spans="1:6">
      <c r="A67" s="341"/>
      <c r="B67" s="341"/>
      <c r="C67" s="205"/>
      <c r="D67" s="298"/>
      <c r="E67" s="356"/>
      <c r="F67" s="357"/>
    </row>
    <row r="68" spans="1:6">
      <c r="A68" s="341"/>
      <c r="B68" s="341"/>
      <c r="C68" s="205"/>
      <c r="D68" s="298"/>
      <c r="E68" s="356"/>
      <c r="F68" s="357"/>
    </row>
    <row r="69" spans="1:6">
      <c r="A69" s="341"/>
      <c r="B69" s="341"/>
      <c r="C69" s="205"/>
      <c r="D69" s="298"/>
      <c r="E69" s="356"/>
      <c r="F69" s="357"/>
    </row>
    <row r="70" spans="1:6">
      <c r="A70" s="359"/>
      <c r="B70" s="359"/>
      <c r="C70" s="205"/>
      <c r="D70" s="235"/>
      <c r="E70" s="360"/>
      <c r="F70" s="361"/>
    </row>
    <row r="71" spans="1:6">
      <c r="A71" s="193" t="s">
        <v>235</v>
      </c>
      <c r="B71" s="341"/>
      <c r="C71" s="205"/>
      <c r="D71" s="233" t="s">
        <v>444</v>
      </c>
      <c r="E71" s="356"/>
      <c r="F71" s="357"/>
    </row>
    <row r="72" spans="1:6">
      <c r="A72" s="193" t="s">
        <v>591</v>
      </c>
      <c r="B72" s="341"/>
      <c r="C72" s="205"/>
      <c r="D72" s="233"/>
      <c r="E72" s="356"/>
      <c r="F72" s="357"/>
    </row>
    <row r="73" spans="1:6">
      <c r="A73" s="341" t="s">
        <v>236</v>
      </c>
      <c r="B73" s="341"/>
      <c r="C73" s="205"/>
      <c r="D73" s="234"/>
      <c r="E73" s="356"/>
      <c r="F73" s="35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view="pageBreakPreview" topLeftCell="A13" zoomScaleNormal="100" zoomScaleSheetLayoutView="100" workbookViewId="0">
      <selection activeCell="B17" sqref="B17"/>
    </sheetView>
  </sheetViews>
  <sheetFormatPr defaultColWidth="9.140625" defaultRowHeight="12.75"/>
  <cols>
    <col min="1" max="1" width="7.140625" style="230" customWidth="1"/>
    <col min="2" max="2" width="48.5703125" style="230" customWidth="1"/>
    <col min="3" max="3" width="9.140625" style="230"/>
    <col min="4" max="6" width="20.85546875" style="226" customWidth="1"/>
    <col min="7" max="7" width="16.28515625" style="224" bestFit="1" customWidth="1"/>
    <col min="8" max="9" width="15.85546875" style="224" bestFit="1" customWidth="1"/>
    <col min="10" max="10" width="6.85546875" style="390" customWidth="1"/>
    <col min="11" max="11" width="60.28515625" style="390" customWidth="1"/>
    <col min="12" max="12" width="13" style="390" customWidth="1"/>
    <col min="13" max="15" width="20.7109375" style="390" customWidth="1"/>
    <col min="16" max="16" width="9.140625" style="390"/>
    <col min="17" max="16384" width="9.140625" style="230"/>
  </cols>
  <sheetData>
    <row r="1" spans="1:20" ht="23.25" customHeight="1">
      <c r="A1" s="451" t="s">
        <v>506</v>
      </c>
      <c r="B1" s="451"/>
      <c r="C1" s="451"/>
      <c r="D1" s="451"/>
      <c r="E1" s="451"/>
      <c r="F1" s="451"/>
    </row>
    <row r="2" spans="1:20" ht="33" customHeight="1">
      <c r="A2" s="452" t="s">
        <v>514</v>
      </c>
      <c r="B2" s="452"/>
      <c r="C2" s="452"/>
      <c r="D2" s="452"/>
      <c r="E2" s="452"/>
      <c r="F2" s="452"/>
    </row>
    <row r="3" spans="1:20" ht="15" customHeight="1">
      <c r="A3" s="454" t="s">
        <v>260</v>
      </c>
      <c r="B3" s="454"/>
      <c r="C3" s="454"/>
      <c r="D3" s="454"/>
      <c r="E3" s="454"/>
      <c r="F3" s="454"/>
    </row>
    <row r="4" spans="1:20">
      <c r="A4" s="454"/>
      <c r="B4" s="454"/>
      <c r="C4" s="454"/>
      <c r="D4" s="454"/>
      <c r="E4" s="454"/>
      <c r="F4" s="454"/>
    </row>
    <row r="5" spans="1:20">
      <c r="A5" s="455" t="str">
        <f>'ngay thang'!B10</f>
        <v>Tháng 2 năm 2025/Feb 2025</v>
      </c>
      <c r="B5" s="455"/>
      <c r="C5" s="455"/>
      <c r="D5" s="455"/>
      <c r="E5" s="455"/>
      <c r="F5" s="455"/>
    </row>
    <row r="6" spans="1:20">
      <c r="A6" s="387"/>
      <c r="B6" s="546"/>
      <c r="C6" s="387"/>
      <c r="D6" s="387"/>
      <c r="E6" s="387"/>
      <c r="F6" s="217"/>
    </row>
    <row r="7" spans="1:20" ht="30" customHeight="1">
      <c r="A7" s="453" t="s">
        <v>243</v>
      </c>
      <c r="B7" s="453"/>
      <c r="C7" s="453" t="s">
        <v>604</v>
      </c>
      <c r="D7" s="453"/>
      <c r="E7" s="453"/>
      <c r="F7" s="453"/>
    </row>
    <row r="8" spans="1:20" ht="30" customHeight="1">
      <c r="A8" s="453" t="s">
        <v>241</v>
      </c>
      <c r="B8" s="453"/>
      <c r="C8" s="453" t="s">
        <v>443</v>
      </c>
      <c r="D8" s="453"/>
      <c r="E8" s="453"/>
      <c r="F8" s="453"/>
    </row>
    <row r="9" spans="1:20" ht="30" customHeight="1">
      <c r="A9" s="450" t="s">
        <v>240</v>
      </c>
      <c r="B9" s="450"/>
      <c r="C9" s="450" t="s">
        <v>242</v>
      </c>
      <c r="D9" s="450"/>
      <c r="E9" s="450"/>
      <c r="F9" s="450"/>
    </row>
    <row r="10" spans="1:20" ht="30" customHeight="1">
      <c r="A10" s="450" t="s">
        <v>244</v>
      </c>
      <c r="B10" s="450"/>
      <c r="C10" s="450" t="str">
        <f>'ngay thang'!B14</f>
        <v>Ngày 06 tháng 03 năm 2025
06 Mar 2025</v>
      </c>
      <c r="D10" s="450"/>
      <c r="E10" s="450"/>
      <c r="F10" s="450"/>
    </row>
    <row r="11" spans="1:20" ht="24" customHeight="1">
      <c r="A11" s="386"/>
      <c r="B11" s="425"/>
      <c r="C11" s="386"/>
      <c r="D11" s="386"/>
      <c r="E11" s="386"/>
      <c r="F11" s="386"/>
    </row>
    <row r="12" spans="1:20" ht="21" customHeight="1">
      <c r="A12" s="257" t="s">
        <v>262</v>
      </c>
      <c r="B12" s="228"/>
      <c r="C12" s="228"/>
      <c r="D12" s="222"/>
      <c r="E12" s="222"/>
      <c r="F12" s="222"/>
    </row>
    <row r="13" spans="1:20" ht="43.5" customHeight="1">
      <c r="A13" s="258" t="s">
        <v>196</v>
      </c>
      <c r="B13" s="556" t="s">
        <v>172</v>
      </c>
      <c r="C13" s="258" t="s">
        <v>198</v>
      </c>
      <c r="D13" s="218" t="s">
        <v>284</v>
      </c>
      <c r="E13" s="218" t="s">
        <v>285</v>
      </c>
      <c r="F13" s="218" t="s">
        <v>227</v>
      </c>
    </row>
    <row r="14" spans="1:20" s="256" customFormat="1" ht="25.5">
      <c r="A14" s="259" t="s">
        <v>46</v>
      </c>
      <c r="B14" s="209" t="s">
        <v>388</v>
      </c>
      <c r="C14" s="260" t="s">
        <v>119</v>
      </c>
      <c r="D14" s="311">
        <v>161496744</v>
      </c>
      <c r="E14" s="288">
        <v>3135792</v>
      </c>
      <c r="F14" s="311">
        <v>164632536</v>
      </c>
      <c r="G14" s="289"/>
      <c r="H14" s="224"/>
      <c r="I14" s="224"/>
      <c r="J14" s="390"/>
      <c r="K14" s="390"/>
      <c r="L14" s="390"/>
      <c r="M14" s="390"/>
      <c r="N14" s="390"/>
      <c r="O14" s="390"/>
      <c r="P14" s="390"/>
      <c r="Q14" s="290"/>
      <c r="R14" s="290"/>
      <c r="S14" s="290"/>
      <c r="T14" s="290"/>
    </row>
    <row r="15" spans="1:20" s="256" customFormat="1" ht="25.5">
      <c r="A15" s="208">
        <v>1</v>
      </c>
      <c r="B15" s="209" t="s">
        <v>538</v>
      </c>
      <c r="C15" s="260"/>
      <c r="D15" s="311"/>
      <c r="E15" s="288"/>
      <c r="F15" s="311"/>
      <c r="G15" s="289"/>
      <c r="H15" s="224"/>
      <c r="I15" s="224"/>
      <c r="J15" s="390"/>
      <c r="K15" s="390"/>
      <c r="L15" s="390"/>
      <c r="M15" s="390"/>
      <c r="N15" s="390"/>
      <c r="O15" s="390"/>
      <c r="P15" s="390"/>
      <c r="Q15" s="290"/>
      <c r="R15" s="290"/>
      <c r="S15" s="290"/>
      <c r="T15" s="290"/>
    </row>
    <row r="16" spans="1:20" s="225" customFormat="1" ht="25.5">
      <c r="A16" s="208">
        <v>2</v>
      </c>
      <c r="B16" s="209" t="s">
        <v>389</v>
      </c>
      <c r="C16" s="209" t="s">
        <v>120</v>
      </c>
      <c r="D16" s="315">
        <v>159772500</v>
      </c>
      <c r="E16" s="291"/>
      <c r="F16" s="310">
        <v>159772500</v>
      </c>
      <c r="G16" s="223"/>
      <c r="H16" s="224"/>
      <c r="I16" s="224"/>
      <c r="J16" s="390"/>
      <c r="K16" s="390"/>
      <c r="L16" s="390"/>
      <c r="M16" s="390"/>
      <c r="N16" s="390"/>
      <c r="O16" s="390"/>
      <c r="P16" s="390"/>
    </row>
    <row r="17" spans="1:20" s="225" customFormat="1" ht="25.5">
      <c r="A17" s="208">
        <v>3</v>
      </c>
      <c r="B17" s="209" t="s">
        <v>390</v>
      </c>
      <c r="C17" s="209" t="s">
        <v>121</v>
      </c>
      <c r="D17" s="310">
        <v>1724244</v>
      </c>
      <c r="E17" s="291">
        <v>3135792</v>
      </c>
      <c r="F17" s="310">
        <v>4860036</v>
      </c>
      <c r="G17" s="223"/>
      <c r="H17" s="224"/>
      <c r="I17" s="224"/>
      <c r="J17" s="390"/>
      <c r="K17" s="390"/>
      <c r="L17" s="390"/>
      <c r="M17" s="390"/>
      <c r="N17" s="390"/>
      <c r="O17" s="390"/>
      <c r="P17" s="390"/>
    </row>
    <row r="18" spans="1:20" s="225" customFormat="1" ht="25.5">
      <c r="A18" s="208">
        <v>4</v>
      </c>
      <c r="B18" s="209" t="s">
        <v>391</v>
      </c>
      <c r="C18" s="209" t="s">
        <v>122</v>
      </c>
      <c r="D18" s="311"/>
      <c r="E18" s="288"/>
      <c r="F18" s="311"/>
      <c r="G18" s="223"/>
      <c r="H18" s="224"/>
      <c r="I18" s="224"/>
      <c r="J18" s="390"/>
      <c r="K18" s="390"/>
      <c r="L18" s="390"/>
      <c r="M18" s="390"/>
      <c r="N18" s="390"/>
      <c r="O18" s="390"/>
      <c r="P18" s="390"/>
    </row>
    <row r="19" spans="1:20" s="256" customFormat="1" ht="25.5">
      <c r="A19" s="259" t="s">
        <v>56</v>
      </c>
      <c r="B19" s="209" t="s">
        <v>392</v>
      </c>
      <c r="C19" s="260" t="s">
        <v>123</v>
      </c>
      <c r="D19" s="311">
        <v>306456742</v>
      </c>
      <c r="E19" s="288">
        <v>428750517</v>
      </c>
      <c r="F19" s="311">
        <v>735207259</v>
      </c>
      <c r="G19" s="289"/>
      <c r="H19" s="224"/>
      <c r="I19" s="224"/>
      <c r="J19" s="390"/>
      <c r="K19" s="390"/>
      <c r="L19" s="390"/>
      <c r="M19" s="390"/>
      <c r="N19" s="390"/>
      <c r="O19" s="390"/>
      <c r="P19" s="390"/>
      <c r="Q19" s="290"/>
      <c r="R19" s="290"/>
      <c r="S19" s="290"/>
      <c r="T19" s="290"/>
    </row>
    <row r="20" spans="1:20" s="225" customFormat="1" ht="25.5">
      <c r="A20" s="208">
        <v>1</v>
      </c>
      <c r="B20" s="209" t="s">
        <v>393</v>
      </c>
      <c r="C20" s="209" t="s">
        <v>124</v>
      </c>
      <c r="D20" s="310">
        <v>202171980</v>
      </c>
      <c r="E20" s="291">
        <v>223130932</v>
      </c>
      <c r="F20" s="310">
        <v>425302912</v>
      </c>
      <c r="G20" s="223"/>
      <c r="H20" s="224"/>
      <c r="I20" s="224"/>
      <c r="J20" s="390"/>
      <c r="K20" s="390"/>
      <c r="L20" s="390"/>
      <c r="M20" s="390"/>
      <c r="N20" s="390"/>
      <c r="O20" s="390"/>
      <c r="P20" s="390"/>
    </row>
    <row r="21" spans="1:20" s="225" customFormat="1" ht="25.5">
      <c r="A21" s="208">
        <v>2</v>
      </c>
      <c r="B21" s="209" t="s">
        <v>394</v>
      </c>
      <c r="C21" s="209" t="s">
        <v>125</v>
      </c>
      <c r="D21" s="310">
        <v>27646918</v>
      </c>
      <c r="E21" s="291">
        <v>28199020</v>
      </c>
      <c r="F21" s="310">
        <v>55845938</v>
      </c>
      <c r="G21" s="223"/>
      <c r="H21" s="224"/>
      <c r="I21" s="224"/>
      <c r="J21" s="390"/>
      <c r="K21" s="390"/>
      <c r="L21" s="390"/>
      <c r="M21" s="390"/>
      <c r="N21" s="390"/>
      <c r="O21" s="390"/>
      <c r="P21" s="390"/>
    </row>
    <row r="22" spans="1:20" s="225" customFormat="1" ht="25.5">
      <c r="A22" s="208"/>
      <c r="B22" s="209" t="s">
        <v>251</v>
      </c>
      <c r="C22" s="209" t="s">
        <v>192</v>
      </c>
      <c r="D22" s="310">
        <v>20000000</v>
      </c>
      <c r="E22" s="291">
        <v>20000000</v>
      </c>
      <c r="F22" s="310">
        <v>40000000</v>
      </c>
      <c r="G22" s="223"/>
      <c r="H22" s="224"/>
      <c r="I22" s="224"/>
      <c r="J22" s="390"/>
      <c r="K22" s="390"/>
      <c r="L22" s="390"/>
      <c r="M22" s="390"/>
      <c r="N22" s="390"/>
      <c r="O22" s="390"/>
      <c r="P22" s="390"/>
    </row>
    <row r="23" spans="1:20" s="225" customFormat="1" ht="25.5">
      <c r="A23" s="208"/>
      <c r="B23" s="209" t="s">
        <v>252</v>
      </c>
      <c r="C23" s="209" t="s">
        <v>193</v>
      </c>
      <c r="D23" s="310">
        <v>2146918</v>
      </c>
      <c r="E23" s="291">
        <v>2699020</v>
      </c>
      <c r="F23" s="310">
        <v>4845938</v>
      </c>
      <c r="G23" s="223"/>
      <c r="H23" s="224"/>
      <c r="I23" s="224"/>
      <c r="J23" s="390"/>
      <c r="K23" s="390"/>
      <c r="L23" s="390"/>
      <c r="M23" s="390"/>
      <c r="N23" s="390"/>
      <c r="O23" s="390"/>
      <c r="P23" s="390"/>
    </row>
    <row r="24" spans="1:20" s="225" customFormat="1" ht="25.5">
      <c r="A24" s="208"/>
      <c r="B24" s="209" t="s">
        <v>253</v>
      </c>
      <c r="C24" s="209" t="s">
        <v>228</v>
      </c>
      <c r="D24" s="310">
        <v>5500000</v>
      </c>
      <c r="E24" s="291">
        <v>5500000</v>
      </c>
      <c r="F24" s="310">
        <v>11000000</v>
      </c>
      <c r="G24" s="223"/>
      <c r="H24" s="224"/>
      <c r="I24" s="224"/>
      <c r="J24" s="390"/>
      <c r="K24" s="390"/>
      <c r="L24" s="390"/>
      <c r="M24" s="390"/>
      <c r="N24" s="390"/>
      <c r="O24" s="390"/>
      <c r="P24" s="390"/>
    </row>
    <row r="25" spans="1:20" s="225" customFormat="1" ht="55.5" customHeight="1">
      <c r="A25" s="208">
        <v>3</v>
      </c>
      <c r="B25" s="261" t="s">
        <v>515</v>
      </c>
      <c r="C25" s="209" t="s">
        <v>126</v>
      </c>
      <c r="D25" s="310">
        <v>29700000</v>
      </c>
      <c r="E25" s="291">
        <v>29700000</v>
      </c>
      <c r="F25" s="310">
        <v>59400000</v>
      </c>
      <c r="G25" s="223"/>
      <c r="H25" s="224"/>
      <c r="I25" s="224"/>
      <c r="J25" s="390"/>
      <c r="K25" s="390"/>
      <c r="L25" s="390"/>
      <c r="M25" s="390"/>
      <c r="N25" s="390"/>
      <c r="O25" s="390"/>
      <c r="P25" s="390"/>
    </row>
    <row r="26" spans="1:20" s="225" customFormat="1" ht="25.5">
      <c r="A26" s="208"/>
      <c r="B26" s="209" t="s">
        <v>395</v>
      </c>
      <c r="C26" s="209" t="s">
        <v>191</v>
      </c>
      <c r="D26" s="310">
        <v>16500000</v>
      </c>
      <c r="E26" s="291">
        <v>16500000</v>
      </c>
      <c r="F26" s="310">
        <v>33000000</v>
      </c>
      <c r="G26" s="223"/>
      <c r="H26" s="224"/>
      <c r="I26" s="224"/>
      <c r="J26" s="390"/>
      <c r="K26" s="390"/>
      <c r="L26" s="390"/>
      <c r="M26" s="390"/>
      <c r="N26" s="390"/>
      <c r="O26" s="390"/>
      <c r="P26" s="390"/>
    </row>
    <row r="27" spans="1:20" s="225" customFormat="1" ht="51">
      <c r="A27" s="208"/>
      <c r="B27" s="209" t="s">
        <v>396</v>
      </c>
      <c r="C27" s="209" t="s">
        <v>194</v>
      </c>
      <c r="D27" s="310">
        <v>13200000</v>
      </c>
      <c r="E27" s="291">
        <v>13200000</v>
      </c>
      <c r="F27" s="310">
        <v>26400000</v>
      </c>
      <c r="G27" s="223"/>
      <c r="H27" s="224"/>
      <c r="I27" s="224"/>
      <c r="J27" s="390"/>
      <c r="K27" s="390"/>
      <c r="L27" s="390"/>
      <c r="M27" s="390"/>
      <c r="N27" s="390"/>
      <c r="O27" s="390"/>
      <c r="P27" s="390"/>
    </row>
    <row r="28" spans="1:20" s="225" customFormat="1" ht="25.5">
      <c r="A28" s="208">
        <v>4</v>
      </c>
      <c r="B28" s="209" t="s">
        <v>516</v>
      </c>
      <c r="C28" s="209"/>
      <c r="D28" s="311"/>
      <c r="E28" s="288"/>
      <c r="F28" s="311"/>
      <c r="G28" s="223"/>
      <c r="H28" s="224"/>
      <c r="I28" s="224"/>
      <c r="J28" s="390"/>
      <c r="K28" s="390"/>
      <c r="L28" s="390"/>
      <c r="M28" s="390"/>
      <c r="N28" s="390"/>
      <c r="O28" s="390"/>
      <c r="P28" s="390"/>
    </row>
    <row r="29" spans="1:20" s="225" customFormat="1" ht="25.5">
      <c r="A29" s="208">
        <v>5</v>
      </c>
      <c r="B29" s="209" t="s">
        <v>517</v>
      </c>
      <c r="C29" s="209"/>
      <c r="D29" s="311"/>
      <c r="E29" s="288"/>
      <c r="F29" s="311"/>
      <c r="G29" s="223"/>
      <c r="H29" s="224"/>
      <c r="I29" s="224"/>
      <c r="J29" s="390"/>
      <c r="K29" s="390"/>
      <c r="L29" s="390"/>
      <c r="M29" s="390"/>
      <c r="N29" s="390"/>
      <c r="O29" s="390"/>
      <c r="P29" s="390"/>
    </row>
    <row r="30" spans="1:20" s="225" customFormat="1" ht="25.5">
      <c r="A30" s="208">
        <v>6</v>
      </c>
      <c r="B30" s="209" t="s">
        <v>397</v>
      </c>
      <c r="C30" s="209" t="s">
        <v>127</v>
      </c>
      <c r="D30" s="310"/>
      <c r="E30" s="291"/>
      <c r="F30" s="310"/>
      <c r="G30" s="223"/>
      <c r="H30" s="224"/>
      <c r="I30" s="224"/>
      <c r="J30" s="390"/>
      <c r="K30" s="390"/>
      <c r="L30" s="390"/>
      <c r="M30" s="390"/>
      <c r="N30" s="390"/>
      <c r="O30" s="390"/>
      <c r="P30" s="390"/>
    </row>
    <row r="31" spans="1:20" s="225" customFormat="1" ht="63.75">
      <c r="A31" s="208">
        <v>7</v>
      </c>
      <c r="B31" s="209" t="s">
        <v>398</v>
      </c>
      <c r="C31" s="209" t="s">
        <v>128</v>
      </c>
      <c r="D31" s="310">
        <v>15000000</v>
      </c>
      <c r="E31" s="291">
        <v>15000000</v>
      </c>
      <c r="F31" s="310">
        <v>30000000</v>
      </c>
      <c r="G31" s="223"/>
      <c r="H31" s="224"/>
      <c r="I31" s="224"/>
      <c r="J31" s="390"/>
      <c r="K31" s="390"/>
      <c r="L31" s="390"/>
      <c r="M31" s="390"/>
      <c r="N31" s="390"/>
      <c r="O31" s="390"/>
      <c r="P31" s="390"/>
    </row>
    <row r="32" spans="1:20" s="225" customFormat="1" ht="138.75" customHeight="1">
      <c r="A32" s="208">
        <v>8</v>
      </c>
      <c r="B32" s="261" t="s">
        <v>399</v>
      </c>
      <c r="C32" s="209" t="s">
        <v>129</v>
      </c>
      <c r="D32" s="310"/>
      <c r="E32" s="428"/>
      <c r="F32" s="310"/>
      <c r="G32" s="223"/>
      <c r="H32" s="224"/>
      <c r="I32" s="224"/>
      <c r="J32" s="390"/>
      <c r="K32" s="390"/>
      <c r="L32" s="390"/>
      <c r="M32" s="390"/>
      <c r="N32" s="390"/>
      <c r="O32" s="390"/>
      <c r="P32" s="390"/>
    </row>
    <row r="33" spans="1:20" s="225" customFormat="1" ht="51">
      <c r="A33" s="208">
        <v>9</v>
      </c>
      <c r="B33" s="209" t="s">
        <v>400</v>
      </c>
      <c r="C33" s="209" t="s">
        <v>130</v>
      </c>
      <c r="D33" s="310">
        <v>31876499</v>
      </c>
      <c r="E33" s="291">
        <v>132607741</v>
      </c>
      <c r="F33" s="310">
        <v>164484240</v>
      </c>
      <c r="G33" s="223"/>
      <c r="H33" s="224"/>
      <c r="I33" s="224"/>
      <c r="J33" s="390"/>
      <c r="K33" s="390"/>
      <c r="L33" s="390"/>
      <c r="M33" s="390"/>
      <c r="N33" s="390"/>
      <c r="O33" s="390"/>
      <c r="P33" s="390"/>
    </row>
    <row r="34" spans="1:20" s="225" customFormat="1" ht="25.5">
      <c r="A34" s="208"/>
      <c r="B34" s="209" t="s">
        <v>276</v>
      </c>
      <c r="C34" s="209" t="s">
        <v>278</v>
      </c>
      <c r="D34" s="310">
        <v>25849560</v>
      </c>
      <c r="E34" s="291">
        <v>106859097</v>
      </c>
      <c r="F34" s="310">
        <v>132708657</v>
      </c>
      <c r="G34" s="223"/>
      <c r="H34" s="224"/>
      <c r="I34" s="224"/>
      <c r="J34" s="390"/>
      <c r="K34" s="390"/>
      <c r="L34" s="390"/>
      <c r="M34" s="390"/>
      <c r="N34" s="390"/>
      <c r="O34" s="390"/>
      <c r="P34" s="390"/>
    </row>
    <row r="35" spans="1:20" s="225" customFormat="1" ht="25.5">
      <c r="A35" s="208"/>
      <c r="B35" s="209" t="s">
        <v>277</v>
      </c>
      <c r="C35" s="209" t="s">
        <v>279</v>
      </c>
      <c r="D35" s="310">
        <v>6026939</v>
      </c>
      <c r="E35" s="291">
        <v>25748644</v>
      </c>
      <c r="F35" s="310">
        <v>31775583</v>
      </c>
      <c r="G35" s="223"/>
      <c r="H35" s="224"/>
      <c r="I35" s="224"/>
      <c r="J35" s="390"/>
      <c r="K35" s="390"/>
      <c r="L35" s="390"/>
      <c r="M35" s="390"/>
      <c r="N35" s="390"/>
      <c r="O35" s="390"/>
      <c r="P35" s="390"/>
    </row>
    <row r="36" spans="1:20" s="225" customFormat="1" ht="25.5">
      <c r="A36" s="208"/>
      <c r="B36" s="209" t="s">
        <v>433</v>
      </c>
      <c r="C36" s="209" t="s">
        <v>434</v>
      </c>
      <c r="D36" s="311"/>
      <c r="E36" s="288"/>
      <c r="F36" s="311"/>
      <c r="G36" s="223"/>
      <c r="H36" s="224"/>
      <c r="I36" s="224"/>
      <c r="J36" s="390"/>
      <c r="K36" s="390"/>
      <c r="L36" s="390"/>
      <c r="M36" s="390"/>
      <c r="N36" s="390"/>
      <c r="O36" s="390"/>
      <c r="P36" s="390"/>
    </row>
    <row r="37" spans="1:20" s="225" customFormat="1" ht="25.5">
      <c r="A37" s="208">
        <v>10</v>
      </c>
      <c r="B37" s="209" t="s">
        <v>401</v>
      </c>
      <c r="C37" s="209" t="s">
        <v>131</v>
      </c>
      <c r="D37" s="312">
        <v>61345</v>
      </c>
      <c r="E37" s="428">
        <v>112824</v>
      </c>
      <c r="F37" s="310">
        <v>174169</v>
      </c>
      <c r="G37" s="223"/>
      <c r="H37" s="224"/>
      <c r="I37" s="224"/>
      <c r="J37" s="390"/>
      <c r="K37" s="390"/>
      <c r="L37" s="390"/>
      <c r="M37" s="390"/>
      <c r="N37" s="390"/>
      <c r="O37" s="390"/>
      <c r="P37" s="390"/>
    </row>
    <row r="38" spans="1:20" s="225" customFormat="1" ht="25.5">
      <c r="A38" s="208"/>
      <c r="B38" s="209" t="s">
        <v>280</v>
      </c>
      <c r="C38" s="209" t="s">
        <v>132</v>
      </c>
      <c r="D38" s="310">
        <v>61345</v>
      </c>
      <c r="E38" s="428">
        <v>112824</v>
      </c>
      <c r="F38" s="310">
        <v>174169</v>
      </c>
      <c r="G38" s="223"/>
      <c r="H38" s="224"/>
      <c r="I38" s="224"/>
      <c r="J38" s="390"/>
      <c r="K38" s="390"/>
      <c r="L38" s="390"/>
      <c r="M38" s="390"/>
      <c r="N38" s="390"/>
      <c r="O38" s="390"/>
      <c r="P38" s="390"/>
    </row>
    <row r="39" spans="1:20" s="225" customFormat="1" ht="25.5">
      <c r="A39" s="208"/>
      <c r="B39" s="209" t="s">
        <v>402</v>
      </c>
      <c r="C39" s="209" t="s">
        <v>195</v>
      </c>
      <c r="D39" s="310"/>
      <c r="E39" s="291"/>
      <c r="F39" s="310"/>
      <c r="G39" s="223"/>
      <c r="H39" s="224"/>
      <c r="I39" s="224"/>
      <c r="J39" s="390"/>
      <c r="K39" s="390"/>
      <c r="L39" s="390"/>
      <c r="M39" s="390"/>
      <c r="N39" s="390"/>
      <c r="O39" s="390"/>
      <c r="P39" s="390"/>
    </row>
    <row r="40" spans="1:20" s="225" customFormat="1" ht="25.5">
      <c r="A40" s="208"/>
      <c r="B40" s="209" t="s">
        <v>281</v>
      </c>
      <c r="C40" s="209" t="s">
        <v>190</v>
      </c>
      <c r="D40" s="311"/>
      <c r="E40" s="288"/>
      <c r="F40" s="311"/>
      <c r="G40" s="223"/>
      <c r="H40" s="224"/>
      <c r="I40" s="224"/>
      <c r="J40" s="390"/>
      <c r="K40" s="390"/>
      <c r="L40" s="390"/>
      <c r="M40" s="390"/>
      <c r="N40" s="390"/>
      <c r="O40" s="390"/>
      <c r="P40" s="390"/>
    </row>
    <row r="41" spans="1:20" s="225" customFormat="1" ht="25.5">
      <c r="A41" s="208" t="s">
        <v>133</v>
      </c>
      <c r="B41" s="209" t="s">
        <v>403</v>
      </c>
      <c r="C41" s="209" t="s">
        <v>134</v>
      </c>
      <c r="D41" s="316">
        <v>-144959998</v>
      </c>
      <c r="E41" s="429">
        <v>-425614725</v>
      </c>
      <c r="F41" s="313">
        <v>-570574723</v>
      </c>
      <c r="G41" s="223"/>
      <c r="H41" s="224"/>
      <c r="I41" s="224"/>
      <c r="J41" s="390"/>
      <c r="K41" s="390"/>
      <c r="L41" s="390"/>
      <c r="M41" s="390"/>
      <c r="N41" s="390"/>
      <c r="O41" s="390"/>
      <c r="P41" s="390"/>
    </row>
    <row r="42" spans="1:20" s="225" customFormat="1" ht="25.5">
      <c r="A42" s="208" t="s">
        <v>135</v>
      </c>
      <c r="B42" s="209" t="s">
        <v>404</v>
      </c>
      <c r="C42" s="209" t="s">
        <v>136</v>
      </c>
      <c r="D42" s="313">
        <v>9048886180</v>
      </c>
      <c r="E42" s="429">
        <v>1768894670</v>
      </c>
      <c r="F42" s="313">
        <v>10817780850</v>
      </c>
      <c r="G42" s="223"/>
      <c r="H42" s="224"/>
      <c r="I42" s="224"/>
      <c r="J42" s="390"/>
      <c r="K42" s="390"/>
      <c r="L42" s="390"/>
      <c r="M42" s="390"/>
      <c r="N42" s="390"/>
      <c r="O42" s="390"/>
      <c r="P42" s="390"/>
    </row>
    <row r="43" spans="1:20" s="225" customFormat="1" ht="51">
      <c r="A43" s="208">
        <v>1</v>
      </c>
      <c r="B43" s="209" t="s">
        <v>518</v>
      </c>
      <c r="C43" s="209" t="s">
        <v>137</v>
      </c>
      <c r="D43" s="317">
        <v>1978535508</v>
      </c>
      <c r="E43" s="428">
        <v>-1858814113</v>
      </c>
      <c r="F43" s="314">
        <v>119721395</v>
      </c>
      <c r="G43" s="223"/>
      <c r="H43" s="224"/>
      <c r="I43" s="224"/>
      <c r="J43" s="390"/>
      <c r="K43" s="390"/>
      <c r="L43" s="390"/>
      <c r="M43" s="390"/>
      <c r="N43" s="390"/>
      <c r="O43" s="390"/>
      <c r="P43" s="390"/>
    </row>
    <row r="44" spans="1:20" s="225" customFormat="1" ht="25.5">
      <c r="A44" s="208">
        <v>2</v>
      </c>
      <c r="B44" s="209" t="s">
        <v>406</v>
      </c>
      <c r="C44" s="209" t="s">
        <v>138</v>
      </c>
      <c r="D44" s="312">
        <v>7070350672</v>
      </c>
      <c r="E44" s="428">
        <v>3627708783</v>
      </c>
      <c r="F44" s="312">
        <v>10698059455</v>
      </c>
      <c r="G44" s="223"/>
      <c r="H44" s="224"/>
      <c r="I44" s="224"/>
      <c r="J44" s="390"/>
      <c r="K44" s="390"/>
      <c r="L44" s="390"/>
      <c r="M44" s="390"/>
      <c r="N44" s="390"/>
      <c r="O44" s="390"/>
      <c r="P44" s="390"/>
    </row>
    <row r="45" spans="1:20" s="225" customFormat="1" ht="51">
      <c r="A45" s="208" t="s">
        <v>139</v>
      </c>
      <c r="B45" s="209" t="s">
        <v>407</v>
      </c>
      <c r="C45" s="209" t="s">
        <v>140</v>
      </c>
      <c r="D45" s="313">
        <v>8903926182</v>
      </c>
      <c r="E45" s="429">
        <v>1343279945</v>
      </c>
      <c r="F45" s="313">
        <v>10247206127</v>
      </c>
      <c r="G45" s="223"/>
      <c r="H45" s="224"/>
      <c r="I45" s="224"/>
      <c r="J45" s="390"/>
      <c r="K45" s="390"/>
      <c r="L45" s="390"/>
      <c r="M45" s="390"/>
      <c r="N45" s="390"/>
      <c r="O45" s="390"/>
      <c r="P45" s="390"/>
    </row>
    <row r="46" spans="1:20" s="225" customFormat="1" ht="25.5">
      <c r="A46" s="208" t="s">
        <v>67</v>
      </c>
      <c r="B46" s="209" t="s">
        <v>408</v>
      </c>
      <c r="C46" s="209" t="s">
        <v>141</v>
      </c>
      <c r="D46" s="316">
        <v>223334870402</v>
      </c>
      <c r="E46" s="429">
        <v>221925265131</v>
      </c>
      <c r="F46" s="313">
        <v>221925265131</v>
      </c>
      <c r="G46" s="393"/>
      <c r="H46" s="224"/>
      <c r="I46" s="224"/>
      <c r="J46" s="390"/>
      <c r="K46" s="390"/>
      <c r="L46" s="390"/>
      <c r="M46" s="390"/>
      <c r="N46" s="390"/>
      <c r="O46" s="390"/>
      <c r="P46" s="390"/>
    </row>
    <row r="47" spans="1:20" s="225" customFormat="1" ht="25.5">
      <c r="A47" s="208" t="s">
        <v>142</v>
      </c>
      <c r="B47" s="209" t="s">
        <v>409</v>
      </c>
      <c r="C47" s="209" t="s">
        <v>143</v>
      </c>
      <c r="D47" s="313">
        <v>-9452204896</v>
      </c>
      <c r="E47" s="429">
        <v>1409605271</v>
      </c>
      <c r="F47" s="313">
        <v>-8042599625</v>
      </c>
      <c r="G47" s="223"/>
      <c r="H47" s="224"/>
      <c r="I47" s="224"/>
      <c r="J47" s="390"/>
      <c r="K47" s="390"/>
      <c r="L47" s="390"/>
      <c r="M47" s="390"/>
      <c r="N47" s="390"/>
      <c r="O47" s="390"/>
      <c r="P47" s="390"/>
      <c r="Q47" s="292"/>
      <c r="R47" s="292"/>
      <c r="S47" s="292"/>
      <c r="T47" s="292"/>
    </row>
    <row r="48" spans="1:20" s="225" customFormat="1" ht="51">
      <c r="A48" s="208">
        <v>1</v>
      </c>
      <c r="B48" s="209" t="s">
        <v>410</v>
      </c>
      <c r="C48" s="209" t="s">
        <v>282</v>
      </c>
      <c r="D48" s="312">
        <v>8903926182</v>
      </c>
      <c r="E48" s="428">
        <v>1343279945</v>
      </c>
      <c r="F48" s="312">
        <v>10247206127</v>
      </c>
      <c r="G48" s="223"/>
      <c r="H48" s="224"/>
      <c r="I48" s="224"/>
      <c r="J48" s="390"/>
      <c r="K48" s="390"/>
      <c r="L48" s="390"/>
      <c r="M48" s="390"/>
      <c r="N48" s="390"/>
      <c r="O48" s="390"/>
      <c r="P48" s="390"/>
    </row>
    <row r="49" spans="1:16" s="225" customFormat="1" ht="51">
      <c r="A49" s="208">
        <v>2</v>
      </c>
      <c r="B49" s="209" t="s">
        <v>519</v>
      </c>
      <c r="C49" s="209" t="s">
        <v>283</v>
      </c>
      <c r="D49" s="311"/>
      <c r="E49" s="288"/>
      <c r="F49" s="311"/>
      <c r="G49" s="223"/>
      <c r="H49" s="224"/>
      <c r="I49" s="224"/>
      <c r="J49" s="390"/>
      <c r="K49" s="390"/>
      <c r="L49" s="390"/>
      <c r="M49" s="390"/>
      <c r="N49" s="390"/>
      <c r="O49" s="390"/>
      <c r="P49" s="390"/>
    </row>
    <row r="50" spans="1:16" s="225" customFormat="1" ht="51">
      <c r="A50" s="208">
        <v>3</v>
      </c>
      <c r="B50" s="209" t="s">
        <v>582</v>
      </c>
      <c r="C50" s="209" t="s">
        <v>144</v>
      </c>
      <c r="D50" s="312">
        <v>-18356131078</v>
      </c>
      <c r="E50" s="430">
        <v>66325326</v>
      </c>
      <c r="F50" s="314">
        <v>-18289805752</v>
      </c>
      <c r="G50" s="223"/>
      <c r="H50" s="224"/>
      <c r="I50" s="224"/>
      <c r="J50" s="390"/>
      <c r="K50" s="390"/>
      <c r="L50" s="390"/>
      <c r="M50" s="390"/>
      <c r="N50" s="390"/>
      <c r="O50" s="390"/>
      <c r="P50" s="390"/>
    </row>
    <row r="51" spans="1:16" s="225" customFormat="1" ht="25.5">
      <c r="A51" s="208" t="s">
        <v>145</v>
      </c>
      <c r="B51" s="209" t="s">
        <v>411</v>
      </c>
      <c r="C51" s="209" t="s">
        <v>146</v>
      </c>
      <c r="D51" s="311">
        <v>213882665506</v>
      </c>
      <c r="E51" s="288">
        <v>223334870402</v>
      </c>
      <c r="F51" s="311">
        <v>213882665506</v>
      </c>
      <c r="G51" s="223"/>
      <c r="H51" s="224"/>
      <c r="I51" s="224"/>
      <c r="J51" s="390"/>
      <c r="K51" s="390"/>
      <c r="L51" s="390"/>
      <c r="M51" s="390"/>
      <c r="N51" s="390"/>
      <c r="O51" s="390"/>
      <c r="P51" s="390"/>
    </row>
    <row r="52" spans="1:16" s="225" customFormat="1" ht="38.25">
      <c r="A52" s="208" t="s">
        <v>254</v>
      </c>
      <c r="B52" s="209" t="s">
        <v>412</v>
      </c>
      <c r="C52" s="209" t="s">
        <v>255</v>
      </c>
      <c r="D52" s="288"/>
      <c r="E52" s="368"/>
      <c r="F52" s="291"/>
      <c r="G52" s="223"/>
      <c r="H52" s="224"/>
      <c r="I52" s="224"/>
      <c r="J52" s="390"/>
      <c r="K52" s="390"/>
      <c r="L52" s="390"/>
      <c r="M52" s="390"/>
      <c r="N52" s="390"/>
      <c r="O52" s="390"/>
      <c r="P52" s="390"/>
    </row>
    <row r="53" spans="1:16" s="225" customFormat="1" ht="38.25">
      <c r="A53" s="208"/>
      <c r="B53" s="209" t="s">
        <v>413</v>
      </c>
      <c r="C53" s="209" t="s">
        <v>256</v>
      </c>
      <c r="D53" s="288"/>
      <c r="E53" s="369"/>
      <c r="F53" s="291"/>
      <c r="G53" s="223"/>
      <c r="H53" s="224"/>
      <c r="I53" s="224"/>
      <c r="J53" s="390"/>
      <c r="K53" s="390"/>
      <c r="L53" s="390"/>
      <c r="M53" s="390"/>
      <c r="N53" s="390"/>
      <c r="O53" s="390"/>
      <c r="P53" s="390"/>
    </row>
    <row r="54" spans="1:16">
      <c r="A54" s="217"/>
      <c r="B54" s="217"/>
      <c r="C54" s="250"/>
      <c r="D54" s="250"/>
      <c r="E54" s="293"/>
      <c r="F54" s="219"/>
    </row>
    <row r="55" spans="1:16" s="217" customFormat="1">
      <c r="A55" s="245" t="s">
        <v>631</v>
      </c>
      <c r="C55" s="250"/>
      <c r="D55" s="246" t="s">
        <v>632</v>
      </c>
      <c r="E55" s="251"/>
      <c r="F55" s="219"/>
      <c r="G55" s="224"/>
      <c r="H55" s="224"/>
      <c r="I55" s="224"/>
      <c r="J55" s="390"/>
      <c r="K55" s="390"/>
      <c r="L55" s="390"/>
      <c r="M55" s="390"/>
      <c r="N55" s="390"/>
      <c r="O55" s="390"/>
      <c r="P55" s="390"/>
    </row>
    <row r="56" spans="1:16" s="217" customFormat="1">
      <c r="A56" s="252" t="s">
        <v>175</v>
      </c>
      <c r="C56" s="250"/>
      <c r="D56" s="253" t="s">
        <v>176</v>
      </c>
      <c r="E56" s="253"/>
      <c r="F56" s="219"/>
      <c r="G56" s="224"/>
      <c r="H56" s="224"/>
      <c r="I56" s="224"/>
      <c r="J56" s="390"/>
      <c r="K56" s="390"/>
      <c r="L56" s="390"/>
      <c r="M56" s="390"/>
      <c r="N56" s="390"/>
      <c r="O56" s="390"/>
      <c r="P56" s="390"/>
    </row>
    <row r="57" spans="1:16" s="217" customFormat="1">
      <c r="C57" s="250"/>
      <c r="D57" s="250"/>
      <c r="E57" s="250"/>
      <c r="F57" s="219"/>
      <c r="G57" s="224"/>
      <c r="H57" s="224"/>
      <c r="I57" s="224"/>
      <c r="J57" s="390"/>
      <c r="K57" s="390"/>
      <c r="L57" s="390"/>
      <c r="M57" s="390"/>
      <c r="N57" s="390"/>
      <c r="O57" s="390"/>
      <c r="P57" s="390"/>
    </row>
    <row r="58" spans="1:16" s="217" customFormat="1">
      <c r="C58" s="250"/>
      <c r="D58" s="250"/>
      <c r="E58" s="250"/>
      <c r="F58" s="219"/>
      <c r="G58" s="224"/>
      <c r="H58" s="224"/>
      <c r="I58" s="224"/>
      <c r="J58" s="390"/>
      <c r="K58" s="390"/>
      <c r="L58" s="390"/>
      <c r="M58" s="390"/>
      <c r="N58" s="390"/>
      <c r="O58" s="390"/>
      <c r="P58" s="390"/>
    </row>
    <row r="59" spans="1:16" s="217" customFormat="1">
      <c r="C59" s="250"/>
      <c r="D59" s="250"/>
      <c r="E59" s="250"/>
      <c r="F59" s="219"/>
      <c r="G59" s="224"/>
      <c r="H59" s="224"/>
      <c r="I59" s="224"/>
      <c r="J59" s="390"/>
      <c r="K59" s="390"/>
      <c r="L59" s="390"/>
      <c r="M59" s="390"/>
      <c r="N59" s="390"/>
      <c r="O59" s="390"/>
      <c r="P59" s="390"/>
    </row>
    <row r="60" spans="1:16" s="217" customFormat="1">
      <c r="C60" s="250"/>
      <c r="D60" s="250"/>
      <c r="E60" s="250"/>
      <c r="F60" s="219"/>
      <c r="G60" s="224"/>
      <c r="H60" s="224"/>
      <c r="I60" s="224"/>
      <c r="J60" s="390"/>
      <c r="K60" s="390"/>
      <c r="L60" s="390"/>
      <c r="M60" s="390"/>
      <c r="N60" s="390"/>
      <c r="O60" s="390"/>
      <c r="P60" s="390"/>
    </row>
    <row r="61" spans="1:16" s="217" customFormat="1">
      <c r="C61" s="250"/>
      <c r="D61" s="250"/>
      <c r="E61" s="250"/>
      <c r="F61" s="219"/>
      <c r="G61" s="224"/>
      <c r="H61" s="224"/>
      <c r="I61" s="224"/>
      <c r="J61" s="390"/>
      <c r="K61" s="390"/>
      <c r="L61" s="390"/>
      <c r="M61" s="390"/>
      <c r="N61" s="390"/>
      <c r="O61" s="390"/>
      <c r="P61" s="390"/>
    </row>
    <row r="62" spans="1:16" s="217" customFormat="1">
      <c r="C62" s="250"/>
      <c r="D62" s="250"/>
      <c r="E62" s="250"/>
      <c r="F62" s="219"/>
      <c r="G62" s="224"/>
      <c r="H62" s="224"/>
      <c r="I62" s="224"/>
      <c r="J62" s="390"/>
      <c r="K62" s="390"/>
      <c r="L62" s="390"/>
      <c r="M62" s="390"/>
      <c r="N62" s="390"/>
      <c r="O62" s="390"/>
      <c r="P62" s="390"/>
    </row>
    <row r="63" spans="1:16" s="217" customFormat="1">
      <c r="A63" s="254"/>
      <c r="B63" s="254"/>
      <c r="C63" s="250"/>
      <c r="D63" s="231"/>
      <c r="E63" s="231"/>
      <c r="F63" s="219"/>
      <c r="G63" s="224"/>
      <c r="H63" s="224"/>
      <c r="I63" s="224"/>
      <c r="J63" s="390"/>
      <c r="K63" s="390"/>
      <c r="L63" s="390"/>
      <c r="M63" s="390"/>
      <c r="N63" s="390"/>
      <c r="O63" s="390"/>
      <c r="P63" s="390"/>
    </row>
    <row r="64" spans="1:16" s="217" customFormat="1">
      <c r="A64" s="255" t="s">
        <v>235</v>
      </c>
      <c r="C64" s="250"/>
      <c r="D64" s="251" t="s">
        <v>444</v>
      </c>
      <c r="E64" s="251"/>
      <c r="F64" s="219"/>
      <c r="G64" s="224"/>
      <c r="H64" s="224"/>
      <c r="I64" s="224"/>
      <c r="J64" s="390"/>
      <c r="K64" s="390"/>
      <c r="L64" s="390"/>
      <c r="M64" s="390"/>
      <c r="N64" s="390"/>
      <c r="O64" s="390"/>
      <c r="P64" s="390"/>
    </row>
    <row r="65" spans="1:16" s="217" customFormat="1">
      <c r="A65" s="255" t="s">
        <v>591</v>
      </c>
      <c r="C65" s="250"/>
      <c r="D65" s="251"/>
      <c r="E65" s="251"/>
      <c r="F65" s="219"/>
      <c r="G65" s="224"/>
      <c r="H65" s="224"/>
      <c r="I65" s="224"/>
      <c r="J65" s="390"/>
      <c r="K65" s="390"/>
      <c r="L65" s="390"/>
      <c r="M65" s="390"/>
      <c r="N65" s="390"/>
      <c r="O65" s="390"/>
      <c r="P65" s="390"/>
    </row>
    <row r="66" spans="1:16" s="217" customFormat="1">
      <c r="A66" s="217" t="s">
        <v>236</v>
      </c>
      <c r="C66" s="250"/>
      <c r="D66" s="250"/>
      <c r="E66" s="250"/>
      <c r="F66" s="219"/>
      <c r="G66" s="224"/>
      <c r="H66" s="224"/>
      <c r="I66" s="224"/>
      <c r="J66" s="390"/>
      <c r="K66" s="390"/>
      <c r="L66" s="390"/>
      <c r="M66" s="390"/>
      <c r="N66" s="390"/>
      <c r="O66" s="390"/>
      <c r="P66" s="390"/>
    </row>
    <row r="67" spans="1:16">
      <c r="A67" s="217"/>
      <c r="B67" s="217"/>
      <c r="C67" s="250"/>
      <c r="D67" s="250"/>
      <c r="E67" s="293"/>
      <c r="F67" s="21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topLeftCell="A46" zoomScaleNormal="100" zoomScaleSheetLayoutView="100" workbookViewId="0">
      <selection activeCell="F55" sqref="F55"/>
    </sheetView>
  </sheetViews>
  <sheetFormatPr defaultColWidth="9.140625" defaultRowHeight="12.75"/>
  <cols>
    <col min="1" max="1" width="6" style="280" customWidth="1"/>
    <col min="2" max="2" width="33.7109375" style="228" customWidth="1"/>
    <col min="3" max="3" width="12.28515625" style="228" customWidth="1"/>
    <col min="4" max="4" width="14.85546875" style="228" customWidth="1"/>
    <col min="5" max="5" width="20" style="228" customWidth="1"/>
    <col min="6" max="6" width="27" style="228" customWidth="1"/>
    <col min="7" max="7" width="18.42578125" style="228" customWidth="1"/>
    <col min="8" max="8" width="5.28515625" style="228" bestFit="1" customWidth="1"/>
    <col min="9" max="9" width="14.28515625" style="214" customWidth="1"/>
    <col min="10" max="11" width="15" style="214" bestFit="1" customWidth="1"/>
    <col min="12" max="12" width="13.28515625" style="214" bestFit="1" customWidth="1"/>
    <col min="13" max="13" width="19.5703125" style="214" bestFit="1" customWidth="1"/>
    <col min="14" max="14" width="7.5703125" style="214" customWidth="1"/>
    <col min="15" max="15" width="14.85546875" style="214" bestFit="1" customWidth="1"/>
    <col min="16" max="16" width="8.7109375" style="214"/>
    <col min="17" max="18" width="9.140625" style="214"/>
    <col min="19" max="16384" width="9.140625" style="228"/>
  </cols>
  <sheetData>
    <row r="1" spans="1:18" ht="25.5" customHeight="1">
      <c r="A1" s="437" t="s">
        <v>506</v>
      </c>
      <c r="B1" s="437"/>
      <c r="C1" s="437"/>
      <c r="D1" s="437"/>
      <c r="E1" s="437"/>
      <c r="F1" s="437"/>
      <c r="G1" s="437"/>
      <c r="H1" s="323"/>
    </row>
    <row r="2" spans="1:18" ht="29.25" customHeight="1">
      <c r="A2" s="456" t="s">
        <v>507</v>
      </c>
      <c r="B2" s="456"/>
      <c r="C2" s="456"/>
      <c r="D2" s="456"/>
      <c r="E2" s="456"/>
      <c r="F2" s="456"/>
      <c r="G2" s="456"/>
      <c r="H2" s="325"/>
    </row>
    <row r="3" spans="1:18">
      <c r="A3" s="439" t="s">
        <v>260</v>
      </c>
      <c r="B3" s="439"/>
      <c r="C3" s="439"/>
      <c r="D3" s="439"/>
      <c r="E3" s="439"/>
      <c r="F3" s="439"/>
      <c r="G3" s="439"/>
      <c r="H3" s="324"/>
    </row>
    <row r="4" spans="1:18">
      <c r="A4" s="439"/>
      <c r="B4" s="439"/>
      <c r="C4" s="439"/>
      <c r="D4" s="439"/>
      <c r="E4" s="439"/>
      <c r="F4" s="439"/>
      <c r="G4" s="439"/>
      <c r="H4" s="324"/>
    </row>
    <row r="5" spans="1:18">
      <c r="A5" s="443" t="str">
        <f>'ngay thang'!B12</f>
        <v>Tại ngày 28 tháng 02 năm 2025/ As at 28 Feb 2025</v>
      </c>
      <c r="B5" s="443"/>
      <c r="C5" s="443"/>
      <c r="D5" s="443"/>
      <c r="E5" s="443"/>
      <c r="F5" s="443"/>
      <c r="G5" s="443"/>
      <c r="H5" s="326"/>
    </row>
    <row r="6" spans="1:18">
      <c r="A6" s="326"/>
      <c r="B6" s="326"/>
      <c r="C6" s="326"/>
      <c r="D6" s="326"/>
      <c r="E6" s="326"/>
      <c r="F6" s="214"/>
      <c r="G6" s="214"/>
      <c r="H6" s="214"/>
    </row>
    <row r="7" spans="1:18" ht="31.5" customHeight="1">
      <c r="A7" s="442" t="s">
        <v>609</v>
      </c>
      <c r="B7" s="442"/>
      <c r="C7" s="442" t="s">
        <v>610</v>
      </c>
      <c r="D7" s="442"/>
      <c r="E7" s="442"/>
      <c r="F7" s="442"/>
      <c r="G7" s="214"/>
      <c r="H7" s="214"/>
    </row>
    <row r="8" spans="1:18" ht="29.25" customHeight="1">
      <c r="A8" s="442" t="s">
        <v>605</v>
      </c>
      <c r="B8" s="442"/>
      <c r="C8" s="442" t="s">
        <v>606</v>
      </c>
      <c r="D8" s="442"/>
      <c r="E8" s="442"/>
      <c r="F8" s="442"/>
      <c r="G8" s="238"/>
      <c r="H8" s="262"/>
    </row>
    <row r="9" spans="1:18" ht="29.25" customHeight="1">
      <c r="A9" s="441" t="s">
        <v>607</v>
      </c>
      <c r="B9" s="441"/>
      <c r="C9" s="441" t="s">
        <v>608</v>
      </c>
      <c r="D9" s="441"/>
      <c r="E9" s="441"/>
      <c r="F9" s="441"/>
      <c r="G9" s="239"/>
      <c r="H9" s="262"/>
    </row>
    <row r="10" spans="1:18" ht="29.25" customHeight="1">
      <c r="A10" s="441" t="s">
        <v>611</v>
      </c>
      <c r="B10" s="441"/>
      <c r="C10" s="441" t="str">
        <f>'ngay thang'!B14</f>
        <v>Ngày 06 tháng 03 năm 2025
06 Mar 2025</v>
      </c>
      <c r="D10" s="441"/>
      <c r="E10" s="441"/>
      <c r="F10" s="441"/>
      <c r="G10" s="239"/>
      <c r="H10" s="321"/>
    </row>
    <row r="11" spans="1:18" ht="23.25" customHeight="1">
      <c r="A11" s="321"/>
      <c r="B11" s="321"/>
      <c r="C11" s="321"/>
      <c r="D11" s="321"/>
      <c r="E11" s="321"/>
      <c r="F11" s="321"/>
      <c r="G11" s="239"/>
      <c r="H11" s="321"/>
    </row>
    <row r="12" spans="1:18" s="264" customFormat="1" ht="18.75" customHeight="1">
      <c r="A12" s="263" t="s">
        <v>263</v>
      </c>
      <c r="I12" s="214"/>
      <c r="J12" s="214"/>
      <c r="K12" s="214"/>
      <c r="L12" s="214"/>
      <c r="M12" s="214"/>
      <c r="N12" s="214"/>
      <c r="O12" s="214"/>
      <c r="P12" s="214"/>
      <c r="Q12" s="214"/>
      <c r="R12" s="214"/>
    </row>
    <row r="13" spans="1:18" ht="63" customHeight="1">
      <c r="A13" s="232" t="s">
        <v>199</v>
      </c>
      <c r="B13" s="232" t="s">
        <v>200</v>
      </c>
      <c r="C13" s="232" t="s">
        <v>198</v>
      </c>
      <c r="D13" s="232" t="s">
        <v>229</v>
      </c>
      <c r="E13" s="232" t="s">
        <v>201</v>
      </c>
      <c r="F13" s="232" t="s">
        <v>202</v>
      </c>
      <c r="G13" s="265" t="s">
        <v>203</v>
      </c>
      <c r="H13" s="266"/>
    </row>
    <row r="14" spans="1:18" ht="63" customHeight="1">
      <c r="A14" s="232" t="s">
        <v>46</v>
      </c>
      <c r="B14" s="267" t="s">
        <v>520</v>
      </c>
      <c r="C14" s="232"/>
      <c r="D14" s="232"/>
      <c r="E14" s="232"/>
      <c r="F14" s="232"/>
      <c r="G14" s="265"/>
      <c r="H14" s="266"/>
    </row>
    <row r="15" spans="1:18" s="245" customFormat="1" ht="51">
      <c r="A15" s="268" t="s">
        <v>56</v>
      </c>
      <c r="B15" s="268" t="s">
        <v>521</v>
      </c>
      <c r="C15" s="268">
        <v>2246</v>
      </c>
      <c r="D15" s="269"/>
      <c r="E15" s="269"/>
      <c r="F15" s="269"/>
      <c r="G15" s="270"/>
      <c r="I15" s="214"/>
      <c r="J15" s="214"/>
      <c r="K15" s="214"/>
      <c r="L15" s="214"/>
      <c r="M15" s="214"/>
      <c r="N15" s="214"/>
      <c r="O15" s="214"/>
      <c r="P15" s="214"/>
      <c r="Q15" s="214"/>
      <c r="R15" s="214"/>
    </row>
    <row r="16" spans="1:18" s="214" customFormat="1">
      <c r="A16" s="229">
        <v>1</v>
      </c>
      <c r="B16" s="300" t="s">
        <v>619</v>
      </c>
      <c r="C16" s="229">
        <v>2246.1</v>
      </c>
      <c r="D16" s="301">
        <v>378242</v>
      </c>
      <c r="E16" s="377">
        <v>26000</v>
      </c>
      <c r="F16" s="303">
        <f>E16*D16</f>
        <v>9834292000</v>
      </c>
      <c r="G16" s="363">
        <f t="shared" ref="G16:G34" si="0">IFERROR(F16/$F$63," ")</f>
        <v>4.5516622264926476E-2</v>
      </c>
      <c r="H16" s="271"/>
      <c r="I16" s="271"/>
      <c r="M16" s="272"/>
      <c r="N16" s="272"/>
      <c r="O16" s="272"/>
      <c r="P16" s="273"/>
    </row>
    <row r="17" spans="1:16" s="214" customFormat="1">
      <c r="A17" s="229">
        <v>2</v>
      </c>
      <c r="B17" s="300" t="s">
        <v>648</v>
      </c>
      <c r="C17" s="229">
        <v>2246.1999999999998</v>
      </c>
      <c r="D17" s="301">
        <v>216400</v>
      </c>
      <c r="E17" s="377">
        <v>40950</v>
      </c>
      <c r="F17" s="303">
        <f t="shared" ref="F17:F31" si="1">E17*D17</f>
        <v>8861580000</v>
      </c>
      <c r="G17" s="363">
        <f t="shared" si="0"/>
        <v>4.101456307484333E-2</v>
      </c>
      <c r="H17" s="271"/>
      <c r="I17" s="271"/>
      <c r="M17" s="272"/>
      <c r="N17" s="272"/>
      <c r="O17" s="272"/>
      <c r="P17" s="273"/>
    </row>
    <row r="18" spans="1:16" s="214" customFormat="1">
      <c r="A18" s="229">
        <v>3</v>
      </c>
      <c r="B18" s="300" t="s">
        <v>639</v>
      </c>
      <c r="C18" s="229">
        <v>2246.3000000000002</v>
      </c>
      <c r="D18" s="301">
        <v>180900</v>
      </c>
      <c r="E18" s="377">
        <v>56600</v>
      </c>
      <c r="F18" s="303">
        <f t="shared" si="1"/>
        <v>10238940000</v>
      </c>
      <c r="G18" s="363">
        <f t="shared" si="0"/>
        <v>4.7389477999356361E-2</v>
      </c>
      <c r="H18" s="271"/>
      <c r="I18" s="271"/>
      <c r="M18" s="272"/>
      <c r="N18" s="272"/>
      <c r="O18" s="272"/>
      <c r="P18" s="273"/>
    </row>
    <row r="19" spans="1:16" s="214" customFormat="1">
      <c r="A19" s="229">
        <v>4</v>
      </c>
      <c r="B19" s="300" t="s">
        <v>637</v>
      </c>
      <c r="C19" s="229">
        <v>2246.4</v>
      </c>
      <c r="D19" s="301">
        <v>738300</v>
      </c>
      <c r="E19" s="377">
        <v>41500</v>
      </c>
      <c r="F19" s="303">
        <f t="shared" ref="F19:F27" si="2">E19*D19</f>
        <v>30639450000</v>
      </c>
      <c r="G19" s="363">
        <f t="shared" si="0"/>
        <v>0.14181033795367287</v>
      </c>
      <c r="H19" s="271"/>
      <c r="I19" s="271"/>
      <c r="M19" s="272"/>
      <c r="N19" s="272"/>
      <c r="O19" s="272"/>
      <c r="P19" s="273"/>
    </row>
    <row r="20" spans="1:16" s="214" customFormat="1">
      <c r="A20" s="229">
        <v>5</v>
      </c>
      <c r="B20" s="300" t="s">
        <v>649</v>
      </c>
      <c r="C20" s="229">
        <v>2246.5</v>
      </c>
      <c r="D20" s="301">
        <v>522928</v>
      </c>
      <c r="E20" s="377">
        <v>11000</v>
      </c>
      <c r="F20" s="303">
        <f t="shared" si="2"/>
        <v>5752208000</v>
      </c>
      <c r="G20" s="363">
        <f t="shared" si="0"/>
        <v>2.6623276868867448E-2</v>
      </c>
      <c r="H20" s="271"/>
      <c r="I20" s="271"/>
      <c r="M20" s="272"/>
      <c r="N20" s="272"/>
      <c r="O20" s="272"/>
      <c r="P20" s="273"/>
    </row>
    <row r="21" spans="1:16" s="214" customFormat="1">
      <c r="A21" s="229">
        <v>6</v>
      </c>
      <c r="B21" s="300" t="s">
        <v>633</v>
      </c>
      <c r="C21" s="229">
        <v>2246.6</v>
      </c>
      <c r="D21" s="301">
        <v>165200</v>
      </c>
      <c r="E21" s="377">
        <v>31150</v>
      </c>
      <c r="F21" s="303">
        <f t="shared" si="2"/>
        <v>5145980000</v>
      </c>
      <c r="G21" s="363">
        <f t="shared" si="0"/>
        <v>2.3817436765439376E-2</v>
      </c>
      <c r="H21" s="271"/>
      <c r="I21" s="271"/>
      <c r="M21" s="272"/>
      <c r="N21" s="272"/>
      <c r="O21" s="272"/>
      <c r="P21" s="273"/>
    </row>
    <row r="22" spans="1:16" s="214" customFormat="1">
      <c r="A22" s="229">
        <v>7</v>
      </c>
      <c r="B22" s="300" t="s">
        <v>662</v>
      </c>
      <c r="C22" s="229">
        <v>2246.6999999999998</v>
      </c>
      <c r="D22" s="301">
        <v>452900</v>
      </c>
      <c r="E22" s="377">
        <v>23050</v>
      </c>
      <c r="F22" s="303">
        <f t="shared" si="2"/>
        <v>10439345000</v>
      </c>
      <c r="G22" s="363">
        <f t="shared" si="0"/>
        <v>4.8317024047918128E-2</v>
      </c>
      <c r="H22" s="271"/>
      <c r="I22" s="271"/>
      <c r="M22" s="272"/>
      <c r="N22" s="272"/>
      <c r="O22" s="272"/>
      <c r="P22" s="273"/>
    </row>
    <row r="23" spans="1:16" s="214" customFormat="1">
      <c r="A23" s="229">
        <v>8</v>
      </c>
      <c r="B23" s="300" t="s">
        <v>663</v>
      </c>
      <c r="C23" s="229">
        <v>2246.8000000000002</v>
      </c>
      <c r="D23" s="301">
        <v>161200</v>
      </c>
      <c r="E23" s="377">
        <v>36150</v>
      </c>
      <c r="F23" s="303">
        <f t="shared" si="2"/>
        <v>5827380000</v>
      </c>
      <c r="G23" s="363">
        <f t="shared" si="0"/>
        <v>2.69711997827792E-2</v>
      </c>
      <c r="H23" s="271"/>
      <c r="I23" s="271"/>
      <c r="M23" s="272"/>
      <c r="N23" s="272"/>
      <c r="O23" s="272"/>
      <c r="P23" s="273"/>
    </row>
    <row r="24" spans="1:16" s="214" customFormat="1">
      <c r="A24" s="229">
        <v>9</v>
      </c>
      <c r="B24" s="300" t="s">
        <v>640</v>
      </c>
      <c r="C24" s="229">
        <v>2246.9</v>
      </c>
      <c r="D24" s="301">
        <v>661580</v>
      </c>
      <c r="E24" s="377">
        <v>23000</v>
      </c>
      <c r="F24" s="303">
        <f t="shared" si="2"/>
        <v>15216340000</v>
      </c>
      <c r="G24" s="363">
        <f t="shared" si="0"/>
        <v>7.0426666203799046E-2</v>
      </c>
      <c r="H24" s="271"/>
      <c r="I24" s="271"/>
      <c r="M24" s="272"/>
      <c r="N24" s="272"/>
      <c r="O24" s="272"/>
      <c r="P24" s="273"/>
    </row>
    <row r="25" spans="1:16" s="214" customFormat="1">
      <c r="A25" s="229">
        <v>10</v>
      </c>
      <c r="B25" s="300" t="s">
        <v>650</v>
      </c>
      <c r="C25" s="304" t="s">
        <v>656</v>
      </c>
      <c r="D25" s="301">
        <v>480510</v>
      </c>
      <c r="E25" s="377">
        <v>11350</v>
      </c>
      <c r="F25" s="303">
        <f t="shared" ref="F25:F26" si="3">E25*D25</f>
        <v>5453788500</v>
      </c>
      <c r="G25" s="363">
        <f t="shared" si="0"/>
        <v>2.5242084642931078E-2</v>
      </c>
      <c r="H25" s="271"/>
      <c r="I25" s="271"/>
      <c r="M25" s="272"/>
      <c r="N25" s="272"/>
      <c r="O25" s="272"/>
      <c r="P25" s="273"/>
    </row>
    <row r="26" spans="1:16" s="214" customFormat="1">
      <c r="A26" s="229">
        <v>11</v>
      </c>
      <c r="B26" s="300" t="s">
        <v>664</v>
      </c>
      <c r="C26" s="304">
        <v>2246.11</v>
      </c>
      <c r="D26" s="301">
        <v>116200</v>
      </c>
      <c r="E26" s="377">
        <v>66000</v>
      </c>
      <c r="F26" s="303">
        <f t="shared" si="3"/>
        <v>7669200000</v>
      </c>
      <c r="G26" s="363">
        <f t="shared" si="0"/>
        <v>3.5495801779545907E-2</v>
      </c>
      <c r="H26" s="271"/>
      <c r="I26" s="271"/>
      <c r="M26" s="272"/>
      <c r="N26" s="272"/>
      <c r="O26" s="272"/>
      <c r="P26" s="273"/>
    </row>
    <row r="27" spans="1:16" s="214" customFormat="1">
      <c r="A27" s="229">
        <v>12</v>
      </c>
      <c r="B27" s="300" t="s">
        <v>641</v>
      </c>
      <c r="C27" s="304">
        <v>2246.12</v>
      </c>
      <c r="D27" s="301">
        <v>398710</v>
      </c>
      <c r="E27" s="377">
        <v>26300</v>
      </c>
      <c r="F27" s="303">
        <f t="shared" si="2"/>
        <v>10486073000</v>
      </c>
      <c r="G27" s="363">
        <f t="shared" si="0"/>
        <v>4.8533297952048235E-2</v>
      </c>
      <c r="H27" s="271"/>
      <c r="I27" s="271"/>
      <c r="M27" s="272"/>
      <c r="N27" s="272"/>
      <c r="O27" s="272"/>
      <c r="P27" s="273"/>
    </row>
    <row r="28" spans="1:16" s="214" customFormat="1">
      <c r="A28" s="229">
        <v>13</v>
      </c>
      <c r="B28" s="300" t="s">
        <v>651</v>
      </c>
      <c r="C28" s="304">
        <v>2246.13</v>
      </c>
      <c r="D28" s="301">
        <v>594200</v>
      </c>
      <c r="E28" s="377">
        <v>38250</v>
      </c>
      <c r="F28" s="303">
        <f t="shared" si="1"/>
        <v>22728150000</v>
      </c>
      <c r="G28" s="363">
        <f t="shared" si="0"/>
        <v>0.10519401074633422</v>
      </c>
      <c r="H28" s="271"/>
      <c r="I28" s="271"/>
      <c r="M28" s="272"/>
      <c r="N28" s="272"/>
      <c r="O28" s="272"/>
      <c r="P28" s="273"/>
    </row>
    <row r="29" spans="1:16" s="214" customFormat="1">
      <c r="A29" s="229">
        <v>14</v>
      </c>
      <c r="B29" s="300" t="s">
        <v>643</v>
      </c>
      <c r="C29" s="304">
        <v>2246.14</v>
      </c>
      <c r="D29" s="301">
        <v>893760</v>
      </c>
      <c r="E29" s="377">
        <v>16700</v>
      </c>
      <c r="F29" s="303">
        <f t="shared" si="1"/>
        <v>14925792000</v>
      </c>
      <c r="G29" s="363">
        <f t="shared" si="0"/>
        <v>6.9081906096428849E-2</v>
      </c>
      <c r="H29" s="271"/>
      <c r="I29" s="271"/>
      <c r="M29" s="272"/>
      <c r="N29" s="272"/>
      <c r="O29" s="272"/>
      <c r="P29" s="273"/>
    </row>
    <row r="30" spans="1:16" s="214" customFormat="1">
      <c r="A30" s="229">
        <v>15</v>
      </c>
      <c r="B30" s="300" t="s">
        <v>630</v>
      </c>
      <c r="C30" s="304">
        <v>2246.15</v>
      </c>
      <c r="D30" s="301">
        <v>108107</v>
      </c>
      <c r="E30" s="377">
        <v>93300</v>
      </c>
      <c r="F30" s="303">
        <f t="shared" si="1"/>
        <v>10086383100</v>
      </c>
      <c r="G30" s="363">
        <f t="shared" ref="G30:G31" si="4">IFERROR(F30/$F$63," ")</f>
        <v>4.66833900785169E-2</v>
      </c>
      <c r="H30" s="271"/>
      <c r="I30" s="271"/>
      <c r="M30" s="272"/>
      <c r="N30" s="272"/>
      <c r="O30" s="272"/>
      <c r="P30" s="273"/>
    </row>
    <row r="31" spans="1:16" s="214" customFormat="1">
      <c r="A31" s="229">
        <v>16</v>
      </c>
      <c r="B31" s="300" t="s">
        <v>652</v>
      </c>
      <c r="C31" s="304">
        <v>2246.16</v>
      </c>
      <c r="D31" s="301">
        <v>285590</v>
      </c>
      <c r="E31" s="377">
        <v>36450</v>
      </c>
      <c r="F31" s="303">
        <f t="shared" si="1"/>
        <v>10409755500</v>
      </c>
      <c r="G31" s="363">
        <f t="shared" si="4"/>
        <v>4.8180073254255704E-2</v>
      </c>
      <c r="H31" s="271"/>
      <c r="I31" s="271"/>
      <c r="M31" s="272"/>
      <c r="N31" s="272"/>
      <c r="O31" s="272"/>
      <c r="P31" s="273"/>
    </row>
    <row r="32" spans="1:16" s="214" customFormat="1">
      <c r="A32" s="229">
        <v>17</v>
      </c>
      <c r="B32" s="300" t="s">
        <v>653</v>
      </c>
      <c r="C32" s="304">
        <v>2246.17</v>
      </c>
      <c r="D32" s="301">
        <v>480771</v>
      </c>
      <c r="E32" s="377">
        <v>20750</v>
      </c>
      <c r="F32" s="303">
        <f t="shared" ref="F32:F33" si="5">E32*D32</f>
        <v>9975998250</v>
      </c>
      <c r="G32" s="363">
        <f t="shared" si="0"/>
        <v>4.6172489495005589E-2</v>
      </c>
      <c r="H32" s="271"/>
      <c r="I32" s="271"/>
      <c r="M32" s="272"/>
      <c r="N32" s="272"/>
      <c r="O32" s="272"/>
      <c r="P32" s="273"/>
    </row>
    <row r="33" spans="1:18" s="214" customFormat="1">
      <c r="A33" s="229">
        <v>18</v>
      </c>
      <c r="B33" s="300" t="s">
        <v>634</v>
      </c>
      <c r="C33" s="304">
        <v>2246.1799999999998</v>
      </c>
      <c r="D33" s="301">
        <v>529900</v>
      </c>
      <c r="E33" s="377">
        <v>19300</v>
      </c>
      <c r="F33" s="303">
        <f t="shared" si="5"/>
        <v>10227070000</v>
      </c>
      <c r="G33" s="363">
        <f t="shared" si="0"/>
        <v>4.7334539392054009E-2</v>
      </c>
      <c r="H33" s="271"/>
      <c r="I33" s="271"/>
      <c r="M33" s="272"/>
      <c r="N33" s="272"/>
      <c r="O33" s="272"/>
      <c r="P33" s="273"/>
    </row>
    <row r="34" spans="1:18" s="245" customFormat="1">
      <c r="A34" s="268"/>
      <c r="B34" s="268" t="s">
        <v>627</v>
      </c>
      <c r="C34" s="268">
        <v>2247</v>
      </c>
      <c r="D34" s="269">
        <f>SUM(D16:D33)</f>
        <v>7365398</v>
      </c>
      <c r="E34" s="302"/>
      <c r="F34" s="269">
        <f>SUM(F16:F33)</f>
        <v>203917725350</v>
      </c>
      <c r="G34" s="364">
        <f t="shared" si="0"/>
        <v>0.94380419839872265</v>
      </c>
      <c r="H34" s="271"/>
      <c r="I34" s="214"/>
      <c r="J34" s="214"/>
      <c r="K34" s="214"/>
      <c r="L34" s="214"/>
      <c r="M34" s="272"/>
      <c r="N34" s="272"/>
      <c r="O34" s="272"/>
      <c r="P34" s="273"/>
      <c r="Q34" s="214"/>
      <c r="R34" s="214"/>
    </row>
    <row r="35" spans="1:18" s="245" customFormat="1" ht="63.75">
      <c r="A35" s="268" t="s">
        <v>133</v>
      </c>
      <c r="B35" s="268" t="s">
        <v>522</v>
      </c>
      <c r="C35" s="268">
        <v>2248</v>
      </c>
      <c r="D35" s="269"/>
      <c r="E35" s="269"/>
      <c r="F35" s="269"/>
      <c r="G35" s="364"/>
      <c r="H35" s="271"/>
      <c r="I35" s="214"/>
      <c r="J35" s="214"/>
      <c r="K35" s="214"/>
      <c r="L35" s="214"/>
      <c r="M35" s="214"/>
      <c r="N35" s="214"/>
      <c r="O35" s="272"/>
      <c r="P35" s="273"/>
      <c r="Q35" s="214"/>
      <c r="R35" s="214"/>
    </row>
    <row r="36" spans="1:18" s="214" customFormat="1" ht="25.5">
      <c r="A36" s="229"/>
      <c r="B36" s="229" t="s">
        <v>613</v>
      </c>
      <c r="C36" s="229">
        <v>2249</v>
      </c>
      <c r="D36" s="303"/>
      <c r="E36" s="303"/>
      <c r="F36" s="303"/>
      <c r="G36" s="363"/>
      <c r="O36" s="272"/>
      <c r="P36" s="273"/>
    </row>
    <row r="37" spans="1:18" s="245" customFormat="1" ht="25.5">
      <c r="A37" s="268"/>
      <c r="B37" s="268" t="s">
        <v>614</v>
      </c>
      <c r="C37" s="268">
        <v>2250</v>
      </c>
      <c r="D37" s="269">
        <f>+D34</f>
        <v>7365398</v>
      </c>
      <c r="E37" s="269"/>
      <c r="F37" s="269">
        <f>+F34</f>
        <v>203917725350</v>
      </c>
      <c r="G37" s="364">
        <f>IFERROR(F37/$F$63," ")</f>
        <v>0.94380419839872265</v>
      </c>
      <c r="I37" s="214"/>
      <c r="J37" s="214"/>
      <c r="K37" s="214"/>
      <c r="L37" s="214"/>
      <c r="M37" s="214"/>
      <c r="N37" s="214"/>
      <c r="O37" s="272"/>
      <c r="P37" s="273"/>
      <c r="Q37" s="214"/>
      <c r="R37" s="214"/>
    </row>
    <row r="38" spans="1:18" s="245" customFormat="1" ht="25.5">
      <c r="A38" s="268" t="s">
        <v>258</v>
      </c>
      <c r="B38" s="268" t="s">
        <v>615</v>
      </c>
      <c r="C38" s="268">
        <v>2251</v>
      </c>
      <c r="D38" s="269"/>
      <c r="E38" s="269"/>
      <c r="F38" s="269"/>
      <c r="G38" s="364"/>
      <c r="I38" s="214"/>
      <c r="J38" s="214"/>
      <c r="K38" s="214"/>
      <c r="L38" s="214"/>
      <c r="M38" s="214"/>
      <c r="N38" s="214"/>
      <c r="O38" s="272"/>
      <c r="P38" s="273"/>
      <c r="Q38" s="214"/>
      <c r="R38" s="214"/>
    </row>
    <row r="39" spans="1:18" s="245" customFormat="1">
      <c r="A39" s="268"/>
      <c r="B39" s="229"/>
      <c r="C39" s="229">
        <v>2251.1</v>
      </c>
      <c r="D39" s="303"/>
      <c r="E39" s="305"/>
      <c r="F39" s="303"/>
      <c r="G39" s="363"/>
      <c r="I39" s="214"/>
      <c r="J39" s="214"/>
      <c r="K39" s="214"/>
      <c r="L39" s="214"/>
      <c r="M39" s="214"/>
      <c r="N39" s="214"/>
      <c r="O39" s="272"/>
      <c r="P39" s="273"/>
      <c r="Q39" s="214"/>
      <c r="R39" s="214"/>
    </row>
    <row r="40" spans="1:18" s="214" customFormat="1" ht="25.5">
      <c r="A40" s="229"/>
      <c r="B40" s="268" t="s">
        <v>612</v>
      </c>
      <c r="C40" s="229">
        <v>2252</v>
      </c>
      <c r="D40" s="269"/>
      <c r="E40" s="303"/>
      <c r="F40" s="269"/>
      <c r="G40" s="364"/>
      <c r="M40" s="271"/>
      <c r="N40" s="271"/>
      <c r="O40" s="272"/>
      <c r="P40" s="273"/>
    </row>
    <row r="41" spans="1:18" s="245" customFormat="1" ht="26.25" customHeight="1">
      <c r="A41" s="268" t="s">
        <v>259</v>
      </c>
      <c r="B41" s="268" t="s">
        <v>616</v>
      </c>
      <c r="C41" s="268">
        <v>2253</v>
      </c>
      <c r="D41" s="269"/>
      <c r="E41" s="269"/>
      <c r="F41" s="269"/>
      <c r="G41" s="364"/>
      <c r="I41" s="214"/>
      <c r="J41" s="214"/>
      <c r="K41" s="214"/>
      <c r="L41" s="214"/>
      <c r="M41" s="214"/>
      <c r="N41" s="214"/>
      <c r="O41" s="272"/>
      <c r="P41" s="273"/>
      <c r="Q41" s="214"/>
      <c r="R41" s="214"/>
    </row>
    <row r="42" spans="1:18" s="214" customFormat="1" ht="24" customHeight="1">
      <c r="A42" s="229" t="s">
        <v>257</v>
      </c>
      <c r="B42" s="229" t="s">
        <v>654</v>
      </c>
      <c r="C42" s="229">
        <v>2253.1</v>
      </c>
      <c r="D42" s="303"/>
      <c r="E42" s="303"/>
      <c r="F42" s="303"/>
      <c r="G42" s="363">
        <f t="shared" ref="G42" si="6">IFERROR(F42/$F$63," ")</f>
        <v>0</v>
      </c>
      <c r="O42" s="272"/>
      <c r="P42" s="273"/>
    </row>
    <row r="43" spans="1:18" s="214" customFormat="1" ht="25.5">
      <c r="A43" s="268"/>
      <c r="B43" s="268" t="s">
        <v>612</v>
      </c>
      <c r="C43" s="268">
        <v>2254</v>
      </c>
      <c r="D43" s="269"/>
      <c r="E43" s="269"/>
      <c r="F43" s="269"/>
      <c r="G43" s="364"/>
      <c r="O43" s="272"/>
      <c r="P43" s="273"/>
    </row>
    <row r="44" spans="1:18" s="245" customFormat="1" ht="25.5">
      <c r="A44" s="268"/>
      <c r="B44" s="268" t="s">
        <v>617</v>
      </c>
      <c r="C44" s="268">
        <v>2255</v>
      </c>
      <c r="D44" s="269">
        <f>D42+D34</f>
        <v>7365398</v>
      </c>
      <c r="E44" s="269"/>
      <c r="F44" s="269">
        <f>+F40+F37+F42</f>
        <v>203917725350</v>
      </c>
      <c r="G44" s="364">
        <f>IFERROR(F44/$F$63," ")</f>
        <v>0.94380419839872265</v>
      </c>
      <c r="I44" s="214"/>
      <c r="J44" s="214"/>
      <c r="K44" s="214"/>
      <c r="L44" s="214"/>
      <c r="M44" s="271"/>
      <c r="N44" s="271"/>
      <c r="O44" s="272"/>
      <c r="P44" s="273"/>
      <c r="Q44" s="214"/>
      <c r="R44" s="214"/>
    </row>
    <row r="45" spans="1:18" s="245" customFormat="1" ht="25.5">
      <c r="A45" s="268" t="s">
        <v>67</v>
      </c>
      <c r="B45" s="268" t="s">
        <v>618</v>
      </c>
      <c r="C45" s="268">
        <v>2256</v>
      </c>
      <c r="D45" s="269"/>
      <c r="E45" s="269"/>
      <c r="F45" s="269"/>
      <c r="G45" s="364"/>
      <c r="I45" s="214"/>
      <c r="J45" s="214"/>
      <c r="K45" s="214"/>
      <c r="L45" s="214"/>
      <c r="M45" s="214"/>
      <c r="N45" s="214"/>
      <c r="O45" s="272"/>
      <c r="P45" s="273"/>
      <c r="Q45" s="214"/>
      <c r="R45" s="214"/>
    </row>
    <row r="46" spans="1:18" s="214" customFormat="1" ht="25.5">
      <c r="A46" s="229">
        <v>1</v>
      </c>
      <c r="B46" s="229" t="s">
        <v>414</v>
      </c>
      <c r="C46" s="229">
        <v>2256.1</v>
      </c>
      <c r="D46" s="303" t="s">
        <v>429</v>
      </c>
      <c r="E46" s="303" t="s">
        <v>429</v>
      </c>
      <c r="F46" s="303"/>
      <c r="G46" s="363"/>
      <c r="O46" s="272"/>
      <c r="P46" s="273"/>
    </row>
    <row r="47" spans="1:18" s="214" customFormat="1" ht="25.5">
      <c r="A47" s="229">
        <v>2</v>
      </c>
      <c r="B47" s="229" t="s">
        <v>442</v>
      </c>
      <c r="C47" s="229">
        <v>2256.1999999999998</v>
      </c>
      <c r="D47" s="303" t="s">
        <v>429</v>
      </c>
      <c r="E47" s="303" t="s">
        <v>429</v>
      </c>
      <c r="F47" s="303"/>
      <c r="G47" s="363"/>
      <c r="O47" s="272"/>
      <c r="P47" s="273"/>
    </row>
    <row r="48" spans="1:18" s="214" customFormat="1" ht="25.5">
      <c r="A48" s="229">
        <v>3</v>
      </c>
      <c r="B48" s="229" t="s">
        <v>415</v>
      </c>
      <c r="C48" s="229">
        <v>2256.3000000000002</v>
      </c>
      <c r="D48" s="303" t="s">
        <v>429</v>
      </c>
      <c r="E48" s="303" t="s">
        <v>429</v>
      </c>
      <c r="F48" s="303"/>
      <c r="G48" s="363">
        <f>IFERROR(F48/$F$63," ")</f>
        <v>0</v>
      </c>
      <c r="O48" s="272"/>
      <c r="P48" s="273"/>
    </row>
    <row r="49" spans="1:18" s="214" customFormat="1" ht="25.5">
      <c r="A49" s="229">
        <v>4</v>
      </c>
      <c r="B49" s="229" t="s">
        <v>523</v>
      </c>
      <c r="C49" s="229">
        <v>2256.4</v>
      </c>
      <c r="D49" s="303" t="s">
        <v>429</v>
      </c>
      <c r="E49" s="303" t="s">
        <v>429</v>
      </c>
      <c r="F49" s="303"/>
      <c r="G49" s="363"/>
      <c r="O49" s="272"/>
      <c r="P49" s="273"/>
    </row>
    <row r="50" spans="1:18" s="214" customFormat="1" ht="38.25">
      <c r="A50" s="229">
        <v>5</v>
      </c>
      <c r="B50" s="229" t="s">
        <v>416</v>
      </c>
      <c r="C50" s="229">
        <v>2256.5</v>
      </c>
      <c r="D50" s="303" t="s">
        <v>429</v>
      </c>
      <c r="E50" s="303" t="s">
        <v>429</v>
      </c>
      <c r="F50" s="303">
        <v>4899815000</v>
      </c>
      <c r="G50" s="363">
        <f>IFERROR(F50/$F$63," ")</f>
        <v>2.2678097063115545E-2</v>
      </c>
      <c r="O50" s="272"/>
      <c r="P50" s="273"/>
    </row>
    <row r="51" spans="1:18" s="214" customFormat="1" ht="25.5">
      <c r="A51" s="229">
        <v>6</v>
      </c>
      <c r="B51" s="229" t="s">
        <v>417</v>
      </c>
      <c r="C51" s="229">
        <v>2256.6</v>
      </c>
      <c r="D51" s="303" t="s">
        <v>429</v>
      </c>
      <c r="E51" s="303" t="s">
        <v>429</v>
      </c>
      <c r="F51" s="303"/>
      <c r="G51" s="364"/>
      <c r="O51" s="272"/>
      <c r="P51" s="273"/>
    </row>
    <row r="52" spans="1:18" s="214" customFormat="1" ht="38.25">
      <c r="A52" s="229">
        <v>7</v>
      </c>
      <c r="B52" s="229" t="s">
        <v>629</v>
      </c>
      <c r="C52" s="229">
        <v>2256.6999999999998</v>
      </c>
      <c r="D52" s="303" t="s">
        <v>429</v>
      </c>
      <c r="E52" s="303" t="s">
        <v>429</v>
      </c>
      <c r="F52" s="303"/>
      <c r="G52" s="363"/>
      <c r="O52" s="272"/>
      <c r="P52" s="273"/>
    </row>
    <row r="53" spans="1:18" s="245" customFormat="1" ht="25.5">
      <c r="A53" s="268"/>
      <c r="B53" s="268" t="s">
        <v>419</v>
      </c>
      <c r="C53" s="268">
        <v>2257</v>
      </c>
      <c r="D53" s="269" t="s">
        <v>429</v>
      </c>
      <c r="E53" s="269" t="s">
        <v>429</v>
      </c>
      <c r="F53" s="306">
        <f>SUM(F46:F52)</f>
        <v>4899815000</v>
      </c>
      <c r="G53" s="364">
        <f>IFERROR(F53/$F$63," ")</f>
        <v>2.2678097063115545E-2</v>
      </c>
      <c r="I53" s="214"/>
      <c r="J53" s="214"/>
      <c r="K53" s="214"/>
      <c r="L53" s="214"/>
      <c r="M53" s="214"/>
      <c r="N53" s="214"/>
      <c r="O53" s="272"/>
      <c r="P53" s="273"/>
      <c r="Q53" s="214"/>
      <c r="R53" s="214"/>
    </row>
    <row r="54" spans="1:18" s="245" customFormat="1" ht="25.5">
      <c r="A54" s="268" t="s">
        <v>142</v>
      </c>
      <c r="B54" s="268" t="s">
        <v>420</v>
      </c>
      <c r="C54" s="268">
        <v>2258</v>
      </c>
      <c r="D54" s="269" t="s">
        <v>429</v>
      </c>
      <c r="E54" s="269" t="s">
        <v>429</v>
      </c>
      <c r="F54" s="306"/>
      <c r="G54" s="363"/>
      <c r="I54" s="214"/>
      <c r="J54" s="214"/>
      <c r="K54" s="214"/>
      <c r="L54" s="214"/>
      <c r="M54" s="214"/>
      <c r="N54" s="214"/>
      <c r="O54" s="272"/>
      <c r="P54" s="273"/>
      <c r="Q54" s="214"/>
      <c r="R54" s="214"/>
    </row>
    <row r="55" spans="1:18" s="214" customFormat="1" ht="25.5">
      <c r="A55" s="229">
        <v>1</v>
      </c>
      <c r="B55" s="229" t="s">
        <v>364</v>
      </c>
      <c r="C55" s="229">
        <v>2259</v>
      </c>
      <c r="D55" s="303" t="s">
        <v>429</v>
      </c>
      <c r="E55" s="303" t="s">
        <v>429</v>
      </c>
      <c r="F55" s="365">
        <f>F56+F57+F58</f>
        <v>7241813588</v>
      </c>
      <c r="G55" s="366">
        <f>SUM(G56:G59)</f>
        <v>3.3517704538161761E-2</v>
      </c>
      <c r="I55" s="271"/>
      <c r="J55" s="271"/>
      <c r="O55" s="272"/>
      <c r="P55" s="273"/>
    </row>
    <row r="56" spans="1:18" s="214" customFormat="1" ht="25.5">
      <c r="A56" s="229">
        <v>1.1000000000000001</v>
      </c>
      <c r="B56" s="229" t="s">
        <v>505</v>
      </c>
      <c r="C56" s="229">
        <v>2259.1</v>
      </c>
      <c r="D56" s="303"/>
      <c r="E56" s="303"/>
      <c r="F56" s="365">
        <v>6017684407</v>
      </c>
      <c r="G56" s="363">
        <f>IFERROR(F56/$F$63," ")</f>
        <v>2.7851996672760688E-2</v>
      </c>
      <c r="J56" s="271"/>
      <c r="O56" s="272"/>
      <c r="P56" s="273"/>
    </row>
    <row r="57" spans="1:18" s="214" customFormat="1" ht="24.75" customHeight="1">
      <c r="A57" s="229">
        <v>1.2</v>
      </c>
      <c r="B57" s="229" t="s">
        <v>421</v>
      </c>
      <c r="C57" s="229">
        <v>2259.1999999999998</v>
      </c>
      <c r="D57" s="303" t="s">
        <v>429</v>
      </c>
      <c r="E57" s="303" t="s">
        <v>429</v>
      </c>
      <c r="F57" s="365">
        <v>1218823325</v>
      </c>
      <c r="G57" s="363">
        <f>IFERROR(F57/$F$63," ")</f>
        <v>5.6411504653010825E-3</v>
      </c>
      <c r="J57" s="274"/>
      <c r="O57" s="272"/>
      <c r="P57" s="273"/>
    </row>
    <row r="58" spans="1:18" s="214" customFormat="1" ht="39" customHeight="1">
      <c r="A58" s="229">
        <v>1.3</v>
      </c>
      <c r="B58" s="229" t="s">
        <v>445</v>
      </c>
      <c r="C58" s="229">
        <v>2259.3000000000002</v>
      </c>
      <c r="D58" s="303"/>
      <c r="E58" s="303"/>
      <c r="F58" s="365">
        <v>5305856</v>
      </c>
      <c r="G58" s="363">
        <f>IFERROR(F58/$F$63," ")</f>
        <v>2.4557400099986222E-5</v>
      </c>
      <c r="O58" s="272"/>
      <c r="P58" s="273"/>
    </row>
    <row r="59" spans="1:18" s="214" customFormat="1" ht="52.5" customHeight="1">
      <c r="A59" s="229">
        <v>1.4</v>
      </c>
      <c r="B59" s="229" t="s">
        <v>628</v>
      </c>
      <c r="C59" s="229">
        <v>2259.4</v>
      </c>
      <c r="D59" s="303"/>
      <c r="E59" s="303"/>
      <c r="F59" s="365"/>
      <c r="G59" s="363"/>
      <c r="O59" s="272"/>
      <c r="P59" s="273"/>
    </row>
    <row r="60" spans="1:18" s="214" customFormat="1" ht="24.75" customHeight="1">
      <c r="A60" s="229">
        <v>2</v>
      </c>
      <c r="B60" s="229" t="s">
        <v>418</v>
      </c>
      <c r="C60" s="229">
        <v>2260</v>
      </c>
      <c r="D60" s="303" t="s">
        <v>429</v>
      </c>
      <c r="E60" s="303" t="s">
        <v>429</v>
      </c>
      <c r="F60" s="365"/>
      <c r="G60" s="363"/>
      <c r="O60" s="272"/>
      <c r="P60" s="273"/>
    </row>
    <row r="61" spans="1:18" s="214" customFormat="1" ht="24.75" customHeight="1">
      <c r="A61" s="229">
        <v>3</v>
      </c>
      <c r="B61" s="229" t="s">
        <v>422</v>
      </c>
      <c r="C61" s="229">
        <v>2261</v>
      </c>
      <c r="D61" s="303" t="s">
        <v>429</v>
      </c>
      <c r="E61" s="303" t="s">
        <v>429</v>
      </c>
      <c r="F61" s="365"/>
      <c r="G61" s="363"/>
      <c r="O61" s="272"/>
      <c r="P61" s="273"/>
    </row>
    <row r="62" spans="1:18" s="214" customFormat="1" ht="25.5">
      <c r="A62" s="229">
        <v>4</v>
      </c>
      <c r="B62" s="229" t="s">
        <v>419</v>
      </c>
      <c r="C62" s="229">
        <v>2262</v>
      </c>
      <c r="D62" s="303"/>
      <c r="E62" s="303"/>
      <c r="F62" s="306">
        <f>+F55+F60+F61</f>
        <v>7241813588</v>
      </c>
      <c r="G62" s="364">
        <f>IFERROR(F62/$F$63," ")</f>
        <v>3.3517704538161761E-2</v>
      </c>
      <c r="O62" s="272"/>
      <c r="P62" s="273"/>
    </row>
    <row r="63" spans="1:18" s="245" customFormat="1" ht="25.5">
      <c r="A63" s="268" t="s">
        <v>145</v>
      </c>
      <c r="B63" s="268" t="s">
        <v>423</v>
      </c>
      <c r="C63" s="268">
        <v>2263</v>
      </c>
      <c r="D63" s="306"/>
      <c r="E63" s="306"/>
      <c r="F63" s="306">
        <f>+F44+F53++F62</f>
        <v>216059353938</v>
      </c>
      <c r="G63" s="364">
        <f>IFERROR(F63/$F$63," ")</f>
        <v>1</v>
      </c>
      <c r="I63" s="214"/>
      <c r="J63" s="214"/>
      <c r="K63" s="214"/>
      <c r="L63" s="214"/>
      <c r="M63" s="214"/>
      <c r="N63" s="214"/>
      <c r="O63" s="272"/>
      <c r="P63" s="273"/>
      <c r="Q63" s="214"/>
      <c r="R63" s="214"/>
    </row>
    <row r="64" spans="1:18" s="245" customFormat="1">
      <c r="A64" s="322"/>
      <c r="B64" s="322"/>
      <c r="C64" s="322"/>
      <c r="D64" s="275"/>
      <c r="E64" s="275"/>
      <c r="F64" s="276"/>
      <c r="G64" s="277"/>
      <c r="I64" s="214"/>
      <c r="J64" s="214"/>
      <c r="K64" s="214"/>
      <c r="L64" s="214"/>
      <c r="M64" s="214"/>
      <c r="N64" s="214"/>
      <c r="O64" s="272"/>
      <c r="P64" s="273"/>
      <c r="Q64" s="214"/>
      <c r="R64" s="214"/>
    </row>
    <row r="66" spans="1:8">
      <c r="A66" s="245" t="s">
        <v>631</v>
      </c>
      <c r="B66" s="214"/>
      <c r="C66" s="234"/>
      <c r="E66" s="332" t="s">
        <v>632</v>
      </c>
      <c r="F66" s="233"/>
      <c r="G66" s="214"/>
      <c r="H66" s="214"/>
    </row>
    <row r="67" spans="1:8">
      <c r="A67" s="278" t="s">
        <v>175</v>
      </c>
      <c r="B67" s="214"/>
      <c r="C67" s="234"/>
      <c r="E67" s="279" t="s">
        <v>176</v>
      </c>
      <c r="F67" s="279"/>
      <c r="G67" s="214"/>
      <c r="H67" s="214"/>
    </row>
    <row r="68" spans="1:8">
      <c r="A68" s="214"/>
      <c r="B68" s="214"/>
      <c r="C68" s="234"/>
      <c r="E68" s="234"/>
      <c r="F68" s="234"/>
      <c r="G68" s="214"/>
      <c r="H68" s="214"/>
    </row>
    <row r="69" spans="1:8">
      <c r="A69" s="214"/>
      <c r="B69" s="214"/>
      <c r="C69" s="234"/>
      <c r="E69" s="234"/>
      <c r="F69" s="234"/>
      <c r="G69" s="214"/>
      <c r="H69" s="214"/>
    </row>
    <row r="70" spans="1:8">
      <c r="A70" s="214"/>
      <c r="B70" s="214"/>
      <c r="C70" s="234"/>
      <c r="E70" s="234"/>
      <c r="F70" s="234"/>
      <c r="G70" s="214"/>
      <c r="H70" s="214"/>
    </row>
    <row r="71" spans="1:8">
      <c r="A71" s="214"/>
      <c r="B71" s="214"/>
      <c r="C71" s="234"/>
      <c r="E71" s="234"/>
      <c r="F71" s="234"/>
      <c r="G71" s="214"/>
      <c r="H71" s="214"/>
    </row>
    <row r="72" spans="1:8">
      <c r="A72" s="214"/>
      <c r="B72" s="214"/>
      <c r="C72" s="234"/>
      <c r="E72" s="234"/>
      <c r="F72" s="234"/>
      <c r="G72" s="214"/>
      <c r="H72" s="214"/>
    </row>
    <row r="73" spans="1:8">
      <c r="A73" s="214"/>
      <c r="B73" s="214"/>
      <c r="C73" s="234"/>
      <c r="E73" s="234"/>
      <c r="F73" s="234"/>
      <c r="G73" s="214"/>
      <c r="H73" s="214"/>
    </row>
    <row r="74" spans="1:8">
      <c r="A74" s="214"/>
      <c r="B74" s="214"/>
      <c r="C74" s="234"/>
      <c r="E74" s="234"/>
      <c r="F74" s="234"/>
      <c r="G74" s="214"/>
      <c r="H74" s="214"/>
    </row>
    <row r="75" spans="1:8">
      <c r="A75" s="248"/>
      <c r="B75" s="248"/>
      <c r="C75" s="235"/>
      <c r="E75" s="235"/>
      <c r="F75" s="235"/>
      <c r="G75" s="248"/>
      <c r="H75" s="214"/>
    </row>
    <row r="76" spans="1:8">
      <c r="A76" s="245" t="s">
        <v>235</v>
      </c>
      <c r="B76" s="214"/>
      <c r="C76" s="234"/>
      <c r="E76" s="233" t="s">
        <v>444</v>
      </c>
      <c r="F76" s="233"/>
      <c r="G76" s="214"/>
      <c r="H76" s="214"/>
    </row>
    <row r="77" spans="1:8">
      <c r="A77" s="245" t="s">
        <v>591</v>
      </c>
      <c r="B77" s="214"/>
      <c r="C77" s="234"/>
      <c r="E77" s="233"/>
      <c r="F77" s="233"/>
      <c r="G77" s="214"/>
      <c r="H77" s="214"/>
    </row>
    <row r="78" spans="1:8">
      <c r="A78" s="214" t="s">
        <v>236</v>
      </c>
      <c r="B78" s="214"/>
      <c r="C78" s="234"/>
      <c r="E78" s="234"/>
      <c r="F78" s="234"/>
      <c r="G78" s="214"/>
      <c r="H78" s="214"/>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B10" zoomScaleNormal="100" zoomScaleSheetLayoutView="100" workbookViewId="0">
      <selection activeCell="E13" sqref="E13:F20"/>
    </sheetView>
  </sheetViews>
  <sheetFormatPr defaultColWidth="9.140625" defaultRowHeight="12.75"/>
  <cols>
    <col min="1" max="1" width="7.42578125" style="203" customWidth="1"/>
    <col min="2" max="2" width="5.28515625" style="203" customWidth="1"/>
    <col min="3" max="3" width="52.5703125" style="195" customWidth="1"/>
    <col min="4" max="4" width="11.7109375" style="195" customWidth="1"/>
    <col min="5" max="5" width="28.42578125" style="295" customWidth="1"/>
    <col min="6" max="6" width="29.85546875" style="295" customWidth="1"/>
    <col min="7" max="7" width="19" style="195" bestFit="1" customWidth="1"/>
    <col min="8" max="8" width="15.28515625" style="195" customWidth="1"/>
    <col min="9" max="9" width="12.7109375" style="195" bestFit="1" customWidth="1"/>
    <col min="10" max="10" width="15.7109375" style="195" hidden="1" customWidth="1"/>
    <col min="11" max="11" width="15.42578125" style="195" hidden="1" customWidth="1"/>
    <col min="12" max="12" width="9.140625" style="195"/>
    <col min="13" max="13" width="15" style="195" bestFit="1" customWidth="1"/>
    <col min="14" max="16384" width="9.140625" style="195"/>
  </cols>
  <sheetData>
    <row r="1" spans="1:13" ht="24.75" customHeight="1">
      <c r="A1" s="462" t="s">
        <v>563</v>
      </c>
      <c r="B1" s="462"/>
      <c r="C1" s="462"/>
      <c r="D1" s="462"/>
      <c r="E1" s="462"/>
      <c r="F1" s="462"/>
    </row>
    <row r="2" spans="1:13" ht="26.25" customHeight="1">
      <c r="A2" s="463" t="s">
        <v>644</v>
      </c>
      <c r="B2" s="463"/>
      <c r="C2" s="463"/>
      <c r="D2" s="463"/>
      <c r="E2" s="463"/>
      <c r="F2" s="463"/>
    </row>
    <row r="3" spans="1:13">
      <c r="A3" s="464" t="s">
        <v>564</v>
      </c>
      <c r="B3" s="464"/>
      <c r="C3" s="464"/>
      <c r="D3" s="464"/>
      <c r="E3" s="464"/>
      <c r="F3" s="464"/>
      <c r="G3" s="464"/>
      <c r="H3" s="227"/>
    </row>
    <row r="4" spans="1:13" ht="22.5" customHeight="1">
      <c r="A4" s="464"/>
      <c r="B4" s="464"/>
      <c r="C4" s="464"/>
      <c r="D4" s="464"/>
      <c r="E4" s="464"/>
      <c r="F4" s="464"/>
      <c r="G4" s="464"/>
      <c r="H4" s="227"/>
    </row>
    <row r="5" spans="1:13">
      <c r="A5" s="465" t="str">
        <f>'ngay thang'!B10</f>
        <v>Tháng 2 năm 2025/Feb 2025</v>
      </c>
      <c r="B5" s="465"/>
      <c r="C5" s="465"/>
      <c r="D5" s="465"/>
      <c r="E5" s="465"/>
      <c r="F5" s="465"/>
      <c r="G5" s="465"/>
      <c r="H5" s="220"/>
    </row>
    <row r="6" spans="1:13">
      <c r="A6" s="220"/>
      <c r="B6" s="220"/>
      <c r="C6" s="220"/>
      <c r="D6" s="220"/>
      <c r="E6" s="294"/>
    </row>
    <row r="7" spans="1:13" ht="30.75" customHeight="1">
      <c r="A7" s="196"/>
      <c r="B7" s="466" t="s">
        <v>609</v>
      </c>
      <c r="C7" s="466"/>
      <c r="D7" s="466" t="s">
        <v>610</v>
      </c>
      <c r="E7" s="466"/>
      <c r="F7" s="466"/>
      <c r="G7" s="196"/>
      <c r="H7" s="197"/>
    </row>
    <row r="8" spans="1:13" ht="30.75" customHeight="1">
      <c r="A8" s="196"/>
      <c r="B8" s="466" t="s">
        <v>605</v>
      </c>
      <c r="C8" s="466"/>
      <c r="D8" s="466" t="s">
        <v>606</v>
      </c>
      <c r="E8" s="466"/>
      <c r="F8" s="466"/>
      <c r="G8" s="466"/>
      <c r="H8" s="197"/>
    </row>
    <row r="9" spans="1:13" ht="30.75" customHeight="1">
      <c r="A9" s="198"/>
      <c r="B9" s="461" t="s">
        <v>607</v>
      </c>
      <c r="C9" s="461"/>
      <c r="D9" s="461" t="s">
        <v>608</v>
      </c>
      <c r="E9" s="461"/>
      <c r="F9" s="461"/>
      <c r="G9" s="198"/>
      <c r="H9" s="199"/>
    </row>
    <row r="10" spans="1:13" ht="30.75" customHeight="1">
      <c r="A10" s="198"/>
      <c r="B10" s="461" t="s">
        <v>611</v>
      </c>
      <c r="C10" s="461"/>
      <c r="D10" s="461" t="str">
        <f>'ngay thang'!B14</f>
        <v>Ngày 06 tháng 03 năm 2025
06 Mar 2025</v>
      </c>
      <c r="E10" s="461"/>
      <c r="F10" s="461"/>
      <c r="G10" s="198"/>
      <c r="H10" s="199"/>
    </row>
    <row r="12" spans="1:13" ht="58.5" customHeight="1">
      <c r="A12" s="457" t="s">
        <v>196</v>
      </c>
      <c r="B12" s="457"/>
      <c r="C12" s="281" t="s">
        <v>565</v>
      </c>
      <c r="D12" s="281" t="s">
        <v>173</v>
      </c>
      <c r="E12" s="286" t="s">
        <v>284</v>
      </c>
      <c r="F12" s="286" t="s">
        <v>285</v>
      </c>
    </row>
    <row r="13" spans="1:13" ht="30" customHeight="1">
      <c r="A13" s="242" t="s">
        <v>46</v>
      </c>
      <c r="B13" s="242"/>
      <c r="C13" s="282" t="s">
        <v>566</v>
      </c>
      <c r="D13" s="212" t="s">
        <v>567</v>
      </c>
      <c r="E13" s="318">
        <v>223334870402</v>
      </c>
      <c r="F13" s="318">
        <v>221925265131</v>
      </c>
      <c r="G13" s="394"/>
      <c r="H13" s="201"/>
      <c r="I13" s="201"/>
      <c r="J13" s="201"/>
      <c r="K13" s="201"/>
      <c r="L13" s="201"/>
      <c r="M13" s="201"/>
    </row>
    <row r="14" spans="1:13" ht="38.25">
      <c r="A14" s="242" t="s">
        <v>56</v>
      </c>
      <c r="B14" s="242"/>
      <c r="C14" s="282" t="s">
        <v>568</v>
      </c>
      <c r="D14" s="212" t="s">
        <v>569</v>
      </c>
      <c r="E14" s="318">
        <v>8903926182</v>
      </c>
      <c r="F14" s="318">
        <v>1343279945</v>
      </c>
      <c r="H14" s="201"/>
      <c r="I14" s="201"/>
      <c r="J14" s="201"/>
      <c r="K14" s="201"/>
      <c r="L14" s="201"/>
      <c r="M14" s="201"/>
    </row>
    <row r="15" spans="1:13" ht="54.75" customHeight="1">
      <c r="A15" s="458"/>
      <c r="B15" s="212" t="s">
        <v>110</v>
      </c>
      <c r="C15" s="283" t="s">
        <v>570</v>
      </c>
      <c r="D15" s="212" t="s">
        <v>571</v>
      </c>
      <c r="E15" s="319">
        <v>8903926182</v>
      </c>
      <c r="F15" s="319">
        <v>1343279945</v>
      </c>
      <c r="H15" s="201"/>
      <c r="I15" s="201"/>
      <c r="J15" s="201"/>
      <c r="K15" s="201"/>
      <c r="L15" s="201"/>
      <c r="M15" s="201"/>
    </row>
    <row r="16" spans="1:13" ht="53.25" customHeight="1">
      <c r="A16" s="459"/>
      <c r="B16" s="212" t="s">
        <v>112</v>
      </c>
      <c r="C16" s="283" t="s">
        <v>572</v>
      </c>
      <c r="D16" s="212" t="s">
        <v>573</v>
      </c>
      <c r="E16" s="319"/>
      <c r="F16" s="319"/>
      <c r="H16" s="201"/>
      <c r="I16" s="201"/>
      <c r="J16" s="201"/>
      <c r="K16" s="201"/>
      <c r="L16" s="201"/>
      <c r="M16" s="201"/>
    </row>
    <row r="17" spans="1:13" ht="51.75" customHeight="1">
      <c r="A17" s="242" t="s">
        <v>133</v>
      </c>
      <c r="B17" s="242"/>
      <c r="C17" s="282" t="s">
        <v>657</v>
      </c>
      <c r="D17" s="242" t="s">
        <v>574</v>
      </c>
      <c r="E17" s="318">
        <v>-18356131078</v>
      </c>
      <c r="F17" s="318">
        <v>66325326</v>
      </c>
      <c r="H17" s="201"/>
      <c r="I17" s="201"/>
      <c r="J17" s="201"/>
      <c r="K17" s="201"/>
      <c r="L17" s="201"/>
      <c r="M17" s="201"/>
    </row>
    <row r="18" spans="1:13" ht="29.25" customHeight="1">
      <c r="A18" s="458"/>
      <c r="B18" s="212" t="s">
        <v>575</v>
      </c>
      <c r="C18" s="283" t="s">
        <v>576</v>
      </c>
      <c r="D18" s="212" t="s">
        <v>577</v>
      </c>
      <c r="E18" s="319">
        <v>9554369096</v>
      </c>
      <c r="F18" s="319">
        <v>4333798688</v>
      </c>
      <c r="H18" s="201"/>
      <c r="I18" s="201"/>
      <c r="J18" s="201"/>
      <c r="K18" s="201"/>
      <c r="L18" s="201"/>
      <c r="M18" s="201"/>
    </row>
    <row r="19" spans="1:13" ht="29.25" customHeight="1">
      <c r="A19" s="460"/>
      <c r="B19" s="212" t="s">
        <v>578</v>
      </c>
      <c r="C19" s="283" t="s">
        <v>579</v>
      </c>
      <c r="D19" s="212" t="s">
        <v>580</v>
      </c>
      <c r="E19" s="319">
        <v>27910500174</v>
      </c>
      <c r="F19" s="319">
        <v>4267473362</v>
      </c>
      <c r="H19" s="201"/>
      <c r="I19" s="201"/>
      <c r="J19" s="201"/>
      <c r="K19" s="201"/>
      <c r="L19" s="201"/>
      <c r="M19" s="201"/>
    </row>
    <row r="20" spans="1:13" s="202" customFormat="1" ht="39" customHeight="1">
      <c r="A20" s="242" t="s">
        <v>135</v>
      </c>
      <c r="B20" s="242"/>
      <c r="C20" s="284" t="s">
        <v>593</v>
      </c>
      <c r="D20" s="242" t="s">
        <v>581</v>
      </c>
      <c r="E20" s="395">
        <v>213882665506</v>
      </c>
      <c r="F20" s="318">
        <v>223334870402</v>
      </c>
      <c r="G20" s="394"/>
      <c r="H20" s="201"/>
      <c r="I20" s="201"/>
      <c r="J20" s="201"/>
      <c r="K20" s="201"/>
      <c r="L20" s="201"/>
      <c r="M20" s="201"/>
    </row>
    <row r="21" spans="1:13">
      <c r="A21" s="192"/>
      <c r="B21" s="192"/>
      <c r="C21" s="200"/>
      <c r="D21" s="192"/>
      <c r="E21" s="320"/>
      <c r="F21" s="296"/>
    </row>
    <row r="23" spans="1:13">
      <c r="A23" s="193" t="s">
        <v>631</v>
      </c>
      <c r="B23" s="195"/>
      <c r="C23" s="205"/>
      <c r="E23" s="246" t="s">
        <v>632</v>
      </c>
    </row>
    <row r="24" spans="1:13">
      <c r="A24" s="206" t="s">
        <v>175</v>
      </c>
      <c r="B24" s="195"/>
      <c r="C24" s="205"/>
      <c r="E24" s="297" t="s">
        <v>176</v>
      </c>
    </row>
    <row r="25" spans="1:13">
      <c r="A25" s="195"/>
      <c r="B25" s="195"/>
      <c r="C25" s="205"/>
      <c r="E25" s="298"/>
    </row>
    <row r="26" spans="1:13">
      <c r="A26" s="195"/>
      <c r="B26" s="195"/>
      <c r="C26" s="205"/>
      <c r="E26" s="298"/>
    </row>
    <row r="27" spans="1:13">
      <c r="A27" s="195"/>
      <c r="B27" s="195"/>
      <c r="C27" s="205"/>
      <c r="E27" s="298"/>
    </row>
    <row r="28" spans="1:13">
      <c r="A28" s="195"/>
      <c r="B28" s="195"/>
      <c r="C28" s="205"/>
      <c r="E28" s="298"/>
    </row>
    <row r="29" spans="1:13">
      <c r="A29" s="195"/>
      <c r="B29" s="195"/>
      <c r="C29" s="205"/>
      <c r="E29" s="298"/>
    </row>
    <row r="30" spans="1:13">
      <c r="A30" s="195"/>
      <c r="B30" s="195"/>
      <c r="C30" s="205"/>
      <c r="E30" s="298"/>
    </row>
    <row r="31" spans="1:13">
      <c r="A31" s="195"/>
      <c r="B31" s="195"/>
      <c r="C31" s="205"/>
      <c r="E31" s="298"/>
    </row>
    <row r="32" spans="1:13">
      <c r="A32" s="207"/>
      <c r="B32" s="207"/>
      <c r="C32" s="194"/>
      <c r="E32" s="235"/>
      <c r="F32" s="299"/>
    </row>
    <row r="33" spans="1:5">
      <c r="A33" s="204" t="s">
        <v>235</v>
      </c>
      <c r="B33" s="195"/>
      <c r="C33" s="205"/>
      <c r="E33" s="233" t="s">
        <v>444</v>
      </c>
    </row>
    <row r="34" spans="1:5">
      <c r="A34" s="204" t="s">
        <v>591</v>
      </c>
      <c r="B34" s="195"/>
      <c r="C34" s="205"/>
      <c r="E34" s="233"/>
    </row>
    <row r="35" spans="1:5">
      <c r="A35" s="195" t="s">
        <v>236</v>
      </c>
      <c r="B35" s="195"/>
      <c r="C35" s="205"/>
      <c r="E35" s="234"/>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57"/>
  <sheetViews>
    <sheetView view="pageBreakPreview" topLeftCell="E1" zoomScaleNormal="100" zoomScaleSheetLayoutView="100" workbookViewId="0">
      <selection activeCell="AD12" sqref="AD12"/>
    </sheetView>
  </sheetViews>
  <sheetFormatPr defaultColWidth="9.140625" defaultRowHeight="12.75"/>
  <cols>
    <col min="1" max="1" width="9.140625" style="26"/>
    <col min="2" max="2" width="59.42578125" style="26" customWidth="1"/>
    <col min="3" max="3" width="12.85546875" style="26" customWidth="1"/>
    <col min="4" max="4" width="28.85546875" style="230" customWidth="1"/>
    <col min="5" max="5" width="29.5703125" style="230" customWidth="1"/>
    <col min="6" max="6" width="2.5703125" style="26" customWidth="1"/>
    <col min="7" max="7" width="22.42578125" style="390" hidden="1" customWidth="1"/>
    <col min="8" max="8" width="17.42578125" style="390" hidden="1" customWidth="1"/>
    <col min="9" max="9" width="18.28515625" style="390" hidden="1" customWidth="1"/>
    <col min="10" max="10" width="20.5703125" style="390" hidden="1" customWidth="1"/>
    <col min="11" max="11" width="21.85546875" style="390" hidden="1" customWidth="1"/>
    <col min="12" max="12" width="13.28515625" style="390" hidden="1" customWidth="1"/>
    <col min="13" max="13" width="22.7109375" style="390" hidden="1" customWidth="1"/>
    <col min="14" max="14" width="10.7109375" style="390" hidden="1" customWidth="1"/>
    <col min="15" max="15" width="18.42578125" style="390" hidden="1" customWidth="1"/>
    <col min="16" max="16" width="24.28515625" style="390" hidden="1" customWidth="1"/>
    <col min="17" max="17" width="18.7109375" style="390" hidden="1" customWidth="1"/>
    <col min="18" max="18" width="14.5703125" style="217" hidden="1" customWidth="1"/>
    <col min="19" max="19" width="9.140625" style="230"/>
    <col min="20" max="16384" width="9.140625" style="26"/>
  </cols>
  <sheetData>
    <row r="1" spans="1:19" ht="23.25" customHeight="1">
      <c r="A1" s="473" t="s">
        <v>506</v>
      </c>
      <c r="B1" s="473"/>
      <c r="C1" s="473"/>
      <c r="D1" s="473"/>
      <c r="E1" s="473"/>
      <c r="F1" s="473"/>
      <c r="G1" s="390">
        <v>365</v>
      </c>
      <c r="H1" s="390" t="s">
        <v>620</v>
      </c>
      <c r="I1" s="390">
        <f>L44</f>
        <v>28</v>
      </c>
      <c r="J1" s="390" t="s">
        <v>621</v>
      </c>
      <c r="K1" s="416">
        <f>M44/L44</f>
        <v>219606373767.42856</v>
      </c>
    </row>
    <row r="2" spans="1:19" ht="27" customHeight="1">
      <c r="A2" s="474" t="s">
        <v>507</v>
      </c>
      <c r="B2" s="474"/>
      <c r="C2" s="474"/>
      <c r="D2" s="474"/>
      <c r="E2" s="474"/>
      <c r="F2" s="474"/>
    </row>
    <row r="3" spans="1:19" ht="15" customHeight="1">
      <c r="A3" s="470" t="s">
        <v>260</v>
      </c>
      <c r="B3" s="470"/>
      <c r="C3" s="470"/>
      <c r="D3" s="470"/>
      <c r="E3" s="470"/>
      <c r="F3" s="470"/>
    </row>
    <row r="4" spans="1:19">
      <c r="A4" s="470"/>
      <c r="B4" s="470"/>
      <c r="C4" s="470"/>
      <c r="D4" s="470"/>
      <c r="E4" s="470"/>
      <c r="F4" s="470"/>
    </row>
    <row r="5" spans="1:19">
      <c r="A5" s="471" t="str">
        <f>'ngay thang'!B10</f>
        <v>Tháng 2 năm 2025/Feb 2025</v>
      </c>
      <c r="B5" s="471"/>
      <c r="C5" s="471"/>
      <c r="D5" s="471"/>
      <c r="E5" s="471"/>
      <c r="F5" s="471"/>
    </row>
    <row r="6" spans="1:19">
      <c r="A6" s="399"/>
      <c r="B6" s="399"/>
      <c r="C6" s="399"/>
      <c r="D6" s="398"/>
      <c r="E6" s="398"/>
      <c r="F6" s="1"/>
    </row>
    <row r="7" spans="1:19" ht="31.5" customHeight="1">
      <c r="A7" s="475" t="s">
        <v>243</v>
      </c>
      <c r="B7" s="475"/>
      <c r="C7" s="475" t="s">
        <v>604</v>
      </c>
      <c r="D7" s="475"/>
      <c r="E7" s="475"/>
      <c r="F7" s="475"/>
    </row>
    <row r="8" spans="1:19" ht="30" customHeight="1">
      <c r="A8" s="475" t="s">
        <v>241</v>
      </c>
      <c r="B8" s="475"/>
      <c r="C8" s="475" t="s">
        <v>443</v>
      </c>
      <c r="D8" s="475"/>
      <c r="E8" s="475"/>
      <c r="F8" s="475"/>
    </row>
    <row r="9" spans="1:19" ht="30" customHeight="1">
      <c r="A9" s="472" t="s">
        <v>240</v>
      </c>
      <c r="B9" s="472"/>
      <c r="C9" s="472" t="s">
        <v>242</v>
      </c>
      <c r="D9" s="472"/>
      <c r="E9" s="472"/>
      <c r="F9" s="472"/>
      <c r="I9" s="414" t="s">
        <v>622</v>
      </c>
      <c r="J9" s="415">
        <v>20089800000</v>
      </c>
    </row>
    <row r="10" spans="1:19" ht="30" customHeight="1">
      <c r="A10" s="472" t="s">
        <v>244</v>
      </c>
      <c r="B10" s="472"/>
      <c r="C10" s="472" t="str">
        <f>'ngay thang'!B14</f>
        <v>Ngày 06 tháng 03 năm 2025
06 Mar 2025</v>
      </c>
      <c r="D10" s="472"/>
      <c r="E10" s="472"/>
      <c r="F10" s="472"/>
      <c r="I10" s="414" t="s">
        <v>638</v>
      </c>
      <c r="J10" s="415">
        <v>0</v>
      </c>
    </row>
    <row r="11" spans="1:19" ht="22.5" customHeight="1">
      <c r="A11" s="400"/>
      <c r="B11" s="400"/>
      <c r="C11" s="400"/>
      <c r="D11" s="397"/>
      <c r="E11" s="397"/>
      <c r="F11" s="400"/>
    </row>
    <row r="12" spans="1:19" ht="21" customHeight="1">
      <c r="A12" s="256" t="s">
        <v>264</v>
      </c>
      <c r="B12" s="230"/>
      <c r="C12" s="230"/>
      <c r="I12" s="417" t="s">
        <v>655</v>
      </c>
      <c r="J12" s="418"/>
    </row>
    <row r="13" spans="1:19" s="191" customFormat="1" ht="43.5" customHeight="1">
      <c r="A13" s="401" t="s">
        <v>199</v>
      </c>
      <c r="B13" s="401" t="s">
        <v>204</v>
      </c>
      <c r="C13" s="401" t="s">
        <v>205</v>
      </c>
      <c r="D13" s="401" t="s">
        <v>446</v>
      </c>
      <c r="E13" s="401" t="s">
        <v>447</v>
      </c>
      <c r="G13" s="390"/>
      <c r="H13" s="390"/>
      <c r="I13" s="390"/>
      <c r="J13" s="390"/>
      <c r="K13" s="390"/>
      <c r="L13" s="390"/>
      <c r="M13" s="390"/>
      <c r="N13" s="390"/>
      <c r="O13" s="390"/>
      <c r="P13" s="390"/>
      <c r="Q13" s="390"/>
      <c r="R13" s="217"/>
      <c r="S13" s="225"/>
    </row>
    <row r="14" spans="1:19" s="1" customFormat="1" ht="31.5" customHeight="1">
      <c r="A14" s="402" t="s">
        <v>46</v>
      </c>
      <c r="B14" s="403" t="s">
        <v>665</v>
      </c>
      <c r="C14" s="403" t="s">
        <v>147</v>
      </c>
      <c r="D14" s="404"/>
      <c r="E14" s="404"/>
      <c r="G14" s="390"/>
      <c r="H14" s="390"/>
      <c r="I14" s="390"/>
      <c r="J14" s="390"/>
      <c r="K14" s="390"/>
      <c r="L14" s="390"/>
      <c r="M14" s="390"/>
      <c r="N14" s="390"/>
      <c r="O14" s="390"/>
      <c r="P14" s="390"/>
      <c r="Q14" s="390"/>
      <c r="R14" s="217"/>
      <c r="S14" s="217"/>
    </row>
    <row r="15" spans="1:19" s="1" customFormat="1" ht="50.25" customHeight="1">
      <c r="A15" s="402">
        <v>1</v>
      </c>
      <c r="B15" s="403" t="s">
        <v>524</v>
      </c>
      <c r="C15" s="403" t="s">
        <v>148</v>
      </c>
      <c r="D15" s="307">
        <f>G15/$K$1*$G$1/$I$1</f>
        <v>1.2000818203246643E-2</v>
      </c>
      <c r="E15" s="308">
        <v>1.200113864234713E-2</v>
      </c>
      <c r="G15" s="390">
        <f>BCKetQuaHoatDong_06028!D20</f>
        <v>202171980</v>
      </c>
      <c r="H15" s="390"/>
      <c r="I15" s="390"/>
      <c r="J15" s="390"/>
      <c r="K15" s="390"/>
      <c r="L15" s="390"/>
      <c r="M15" s="390"/>
      <c r="N15" s="390"/>
      <c r="O15" s="390"/>
      <c r="P15" s="390"/>
      <c r="Q15" s="390"/>
      <c r="R15" s="217"/>
      <c r="S15" s="217"/>
    </row>
    <row r="16" spans="1:19" s="1" customFormat="1" ht="56.25" customHeight="1">
      <c r="A16" s="402">
        <v>2</v>
      </c>
      <c r="B16" s="403" t="s">
        <v>525</v>
      </c>
      <c r="C16" s="403" t="s">
        <v>149</v>
      </c>
      <c r="D16" s="307">
        <f t="shared" ref="D16:D22" si="0">G16/$K$1*$G$1/$I$1</f>
        <v>1.6411059376183945E-3</v>
      </c>
      <c r="E16" s="308">
        <v>1.5166895309625629E-3</v>
      </c>
      <c r="G16" s="390">
        <f>BCKetQuaHoatDong_06028!D21</f>
        <v>27646918</v>
      </c>
      <c r="H16" s="390"/>
      <c r="I16" s="390"/>
      <c r="J16" s="390"/>
      <c r="K16" s="390"/>
      <c r="L16" s="390"/>
      <c r="M16" s="390"/>
      <c r="N16" s="390"/>
      <c r="O16" s="390"/>
      <c r="P16" s="390"/>
      <c r="Q16" s="390"/>
      <c r="R16" s="217"/>
      <c r="S16" s="217"/>
    </row>
    <row r="17" spans="1:19" s="1" customFormat="1" ht="75" customHeight="1">
      <c r="A17" s="402">
        <v>3</v>
      </c>
      <c r="B17" s="405" t="s">
        <v>526</v>
      </c>
      <c r="C17" s="403" t="s">
        <v>150</v>
      </c>
      <c r="D17" s="307">
        <f>G17/$K$1*$G$1/$I$1</f>
        <v>1.7629757626968154E-3</v>
      </c>
      <c r="E17" s="308">
        <v>1.5974200191917352E-3</v>
      </c>
      <c r="G17" s="390">
        <f>BCKetQuaHoatDong_06028!D25</f>
        <v>29700000</v>
      </c>
      <c r="H17" s="390"/>
      <c r="I17" s="390"/>
      <c r="J17" s="414" t="s">
        <v>623</v>
      </c>
      <c r="K17" s="414" t="s">
        <v>624</v>
      </c>
      <c r="L17" s="414" t="s">
        <v>625</v>
      </c>
      <c r="M17" s="414" t="s">
        <v>626</v>
      </c>
      <c r="N17" s="390"/>
      <c r="O17" s="390"/>
      <c r="P17" s="390"/>
      <c r="Q17" s="390"/>
      <c r="R17" s="217"/>
      <c r="S17" s="217"/>
    </row>
    <row r="18" spans="1:19" s="1" customFormat="1" ht="48" customHeight="1">
      <c r="A18" s="402">
        <v>4</v>
      </c>
      <c r="B18" s="403" t="s">
        <v>666</v>
      </c>
      <c r="C18" s="403" t="s">
        <v>151</v>
      </c>
      <c r="D18" s="307">
        <f>G18/$K$1*$G$1/$I$1</f>
        <v>0</v>
      </c>
      <c r="E18" s="308">
        <v>0</v>
      </c>
      <c r="G18" s="390">
        <f>BCKetQuaHoatDong_06028!D30</f>
        <v>0</v>
      </c>
      <c r="H18" s="390"/>
      <c r="I18" s="390"/>
      <c r="J18" s="419">
        <v>45690</v>
      </c>
      <c r="K18" s="420">
        <v>223315171217</v>
      </c>
      <c r="L18" s="414">
        <v>2</v>
      </c>
      <c r="M18" s="421">
        <f>K18*L18</f>
        <v>446630342434</v>
      </c>
      <c r="N18" s="390"/>
      <c r="O18" s="390"/>
      <c r="P18" s="390"/>
      <c r="Q18" s="390"/>
      <c r="R18" s="217"/>
      <c r="S18" s="422"/>
    </row>
    <row r="19" spans="1:19" s="1" customFormat="1" ht="56.25" customHeight="1">
      <c r="A19" s="402">
        <v>5</v>
      </c>
      <c r="B19" s="403" t="s">
        <v>527</v>
      </c>
      <c r="C19" s="403"/>
      <c r="D19" s="307">
        <f t="shared" si="0"/>
        <v>0</v>
      </c>
      <c r="E19" s="307">
        <v>0</v>
      </c>
      <c r="G19" s="390">
        <v>0</v>
      </c>
      <c r="H19" s="390"/>
      <c r="I19" s="390"/>
      <c r="J19" s="419">
        <v>45691</v>
      </c>
      <c r="K19" s="420">
        <v>221474272212</v>
      </c>
      <c r="L19" s="414">
        <f>J19-J18</f>
        <v>1</v>
      </c>
      <c r="M19" s="421">
        <f t="shared" ref="M19:M20" si="1">K19*L19</f>
        <v>221474272212</v>
      </c>
      <c r="N19" s="390"/>
      <c r="O19" s="390"/>
      <c r="P19" s="390"/>
      <c r="Q19" s="390"/>
      <c r="R19" s="217"/>
      <c r="S19" s="422"/>
    </row>
    <row r="20" spans="1:19" s="1" customFormat="1" ht="57.75" customHeight="1">
      <c r="A20" s="402">
        <v>6</v>
      </c>
      <c r="B20" s="403" t="s">
        <v>528</v>
      </c>
      <c r="C20" s="403"/>
      <c r="D20" s="307">
        <f>G20/$K$1*$G$1/$I$1</f>
        <v>0</v>
      </c>
      <c r="E20" s="307">
        <v>0</v>
      </c>
      <c r="G20" s="390">
        <v>0</v>
      </c>
      <c r="H20" s="390"/>
      <c r="I20" s="390"/>
      <c r="J20" s="419">
        <v>45692</v>
      </c>
      <c r="K20" s="420">
        <v>224973964100</v>
      </c>
      <c r="L20" s="414">
        <f t="shared" ref="L20:L38" si="2">J20-J19</f>
        <v>1</v>
      </c>
      <c r="M20" s="421">
        <f t="shared" si="1"/>
        <v>224973964100</v>
      </c>
      <c r="N20" s="390"/>
      <c r="O20" s="390"/>
      <c r="P20" s="390"/>
      <c r="Q20" s="390"/>
      <c r="R20" s="217"/>
      <c r="S20" s="422"/>
    </row>
    <row r="21" spans="1:19" s="1" customFormat="1" ht="81" customHeight="1">
      <c r="A21" s="402">
        <v>7</v>
      </c>
      <c r="B21" s="405" t="s">
        <v>667</v>
      </c>
      <c r="C21" s="403" t="s">
        <v>152</v>
      </c>
      <c r="D21" s="307">
        <f t="shared" si="0"/>
        <v>2.7862047584257289E-3</v>
      </c>
      <c r="E21" s="308">
        <v>7.9451780396402015E-3</v>
      </c>
      <c r="G21" s="390">
        <f>BCKetQuaHoatDong_06028!D31+BCKetQuaHoatDong_06028!D33+BCKetQuaHoatDong_06028!D37</f>
        <v>46937844</v>
      </c>
      <c r="H21" s="390"/>
      <c r="I21" s="390"/>
      <c r="J21" s="419">
        <v>45693</v>
      </c>
      <c r="K21" s="420">
        <v>221547806554</v>
      </c>
      <c r="L21" s="414">
        <f t="shared" si="2"/>
        <v>1</v>
      </c>
      <c r="M21" s="421">
        <f t="shared" ref="M21:M40" si="3">K21*L21</f>
        <v>221547806554</v>
      </c>
      <c r="N21" s="390"/>
      <c r="O21" s="390"/>
      <c r="P21" s="390"/>
      <c r="Q21" s="390"/>
      <c r="R21" s="217"/>
      <c r="S21" s="422"/>
    </row>
    <row r="22" spans="1:19" s="1" customFormat="1" ht="42" customHeight="1">
      <c r="A22" s="402">
        <v>8</v>
      </c>
      <c r="B22" s="403" t="s">
        <v>529</v>
      </c>
      <c r="C22" s="403" t="s">
        <v>153</v>
      </c>
      <c r="D22" s="307">
        <f t="shared" si="0"/>
        <v>1.8191104661987582E-2</v>
      </c>
      <c r="E22" s="308">
        <v>2.3060426232141631E-2</v>
      </c>
      <c r="G22" s="390">
        <f>BCKetQuaHoatDong_06028!D19</f>
        <v>306456742</v>
      </c>
      <c r="H22" s="390"/>
      <c r="I22" s="390"/>
      <c r="J22" s="419">
        <v>45694</v>
      </c>
      <c r="K22" s="420">
        <v>222774524405</v>
      </c>
      <c r="L22" s="414">
        <f t="shared" si="2"/>
        <v>1</v>
      </c>
      <c r="M22" s="421">
        <f t="shared" si="3"/>
        <v>222774524405</v>
      </c>
      <c r="N22" s="390"/>
      <c r="O22" s="390"/>
      <c r="P22" s="390"/>
      <c r="Q22" s="390"/>
      <c r="R22" s="217"/>
      <c r="S22" s="422"/>
    </row>
    <row r="23" spans="1:19" s="1" customFormat="1" ht="69.75" customHeight="1">
      <c r="A23" s="402">
        <v>9</v>
      </c>
      <c r="B23" s="405" t="s">
        <v>668</v>
      </c>
      <c r="C23" s="403" t="s">
        <v>154</v>
      </c>
      <c r="D23" s="307">
        <f>G23/$K$1*$G$1/$I$1</f>
        <v>0.59625977234724725</v>
      </c>
      <c r="E23" s="308">
        <v>2.3081592477677408</v>
      </c>
      <c r="G23" s="423">
        <f>(+J9+J10)/2</f>
        <v>10044900000</v>
      </c>
      <c r="H23" s="390"/>
      <c r="I23" s="390"/>
      <c r="J23" s="419">
        <v>45697</v>
      </c>
      <c r="K23" s="420">
        <v>222995800124</v>
      </c>
      <c r="L23" s="414">
        <f t="shared" si="2"/>
        <v>3</v>
      </c>
      <c r="M23" s="421">
        <f t="shared" si="3"/>
        <v>668987400372</v>
      </c>
      <c r="N23" s="390"/>
      <c r="O23" s="390"/>
      <c r="P23" s="390"/>
      <c r="Q23" s="390"/>
      <c r="R23" s="217"/>
      <c r="S23" s="422"/>
    </row>
    <row r="24" spans="1:19" s="1" customFormat="1" ht="57" customHeight="1">
      <c r="A24" s="402">
        <v>10</v>
      </c>
      <c r="B24" s="405" t="s">
        <v>530</v>
      </c>
      <c r="C24" s="403"/>
      <c r="D24" s="308"/>
      <c r="E24" s="308"/>
      <c r="G24" s="390"/>
      <c r="H24" s="390"/>
      <c r="I24" s="390"/>
      <c r="J24" s="419">
        <v>45698</v>
      </c>
      <c r="K24" s="420">
        <v>223245587160</v>
      </c>
      <c r="L24" s="414">
        <f t="shared" si="2"/>
        <v>1</v>
      </c>
      <c r="M24" s="421">
        <f t="shared" si="3"/>
        <v>223245587160</v>
      </c>
      <c r="N24" s="390"/>
      <c r="O24" s="390"/>
      <c r="P24" s="390"/>
      <c r="Q24" s="390"/>
      <c r="R24" s="217"/>
      <c r="S24" s="422"/>
    </row>
    <row r="25" spans="1:19" s="1" customFormat="1" ht="36.75" customHeight="1">
      <c r="A25" s="402" t="s">
        <v>56</v>
      </c>
      <c r="B25" s="403" t="s">
        <v>669</v>
      </c>
      <c r="C25" s="403" t="s">
        <v>155</v>
      </c>
      <c r="D25" s="307"/>
      <c r="E25" s="406"/>
      <c r="G25" s="390"/>
      <c r="H25" s="416"/>
      <c r="I25" s="390"/>
      <c r="J25" s="419">
        <v>45699</v>
      </c>
      <c r="K25" s="420">
        <v>222073137857</v>
      </c>
      <c r="L25" s="414">
        <f t="shared" si="2"/>
        <v>1</v>
      </c>
      <c r="M25" s="421">
        <f t="shared" si="3"/>
        <v>222073137857</v>
      </c>
      <c r="N25" s="390"/>
      <c r="O25" s="390"/>
      <c r="P25" s="390"/>
      <c r="Q25" s="390"/>
      <c r="R25" s="217"/>
      <c r="S25" s="422"/>
    </row>
    <row r="26" spans="1:19" s="1" customFormat="1" ht="30" customHeight="1">
      <c r="A26" s="467">
        <v>1</v>
      </c>
      <c r="B26" s="403" t="s">
        <v>670</v>
      </c>
      <c r="C26" s="403" t="s">
        <v>156</v>
      </c>
      <c r="D26" s="406">
        <v>179441156800</v>
      </c>
      <c r="E26" s="407">
        <v>179374345200</v>
      </c>
      <c r="G26" s="390"/>
      <c r="H26" s="390"/>
      <c r="I26" s="390"/>
      <c r="J26" s="419">
        <v>45700</v>
      </c>
      <c r="K26" s="420">
        <v>220941254813</v>
      </c>
      <c r="L26" s="414">
        <f t="shared" si="2"/>
        <v>1</v>
      </c>
      <c r="M26" s="421">
        <f t="shared" si="3"/>
        <v>220941254813</v>
      </c>
      <c r="N26" s="390"/>
      <c r="O26" s="390"/>
      <c r="P26" s="390"/>
      <c r="Q26" s="390"/>
      <c r="R26" s="217"/>
      <c r="S26" s="422"/>
    </row>
    <row r="27" spans="1:19" s="1" customFormat="1" ht="39.75" customHeight="1">
      <c r="A27" s="468"/>
      <c r="B27" s="403" t="s">
        <v>671</v>
      </c>
      <c r="C27" s="403" t="s">
        <v>157</v>
      </c>
      <c r="D27" s="408">
        <v>179441156800</v>
      </c>
      <c r="E27" s="406">
        <v>179374345200</v>
      </c>
      <c r="G27" s="390"/>
      <c r="H27" s="390"/>
      <c r="I27" s="390"/>
      <c r="J27" s="419">
        <v>45701</v>
      </c>
      <c r="K27" s="420">
        <v>220960716728</v>
      </c>
      <c r="L27" s="414">
        <f t="shared" si="2"/>
        <v>1</v>
      </c>
      <c r="M27" s="421">
        <f t="shared" si="3"/>
        <v>220960716728</v>
      </c>
      <c r="N27" s="390"/>
      <c r="O27" s="390"/>
      <c r="P27" s="390"/>
      <c r="Q27" s="390"/>
      <c r="R27" s="217"/>
      <c r="S27" s="422"/>
    </row>
    <row r="28" spans="1:19" s="1" customFormat="1" ht="42.75" customHeight="1">
      <c r="A28" s="469"/>
      <c r="B28" s="403" t="s">
        <v>672</v>
      </c>
      <c r="C28" s="403" t="s">
        <v>158</v>
      </c>
      <c r="D28" s="309">
        <v>17944115.68</v>
      </c>
      <c r="E28" s="409">
        <v>17937434.52</v>
      </c>
      <c r="G28" s="390"/>
      <c r="H28" s="390"/>
      <c r="I28" s="390"/>
      <c r="J28" s="419">
        <v>45704</v>
      </c>
      <c r="K28" s="420">
        <v>220853762169</v>
      </c>
      <c r="L28" s="414">
        <f t="shared" si="2"/>
        <v>3</v>
      </c>
      <c r="M28" s="421">
        <f t="shared" si="3"/>
        <v>662561286507</v>
      </c>
      <c r="N28" s="390"/>
      <c r="O28" s="390"/>
      <c r="P28" s="390"/>
      <c r="Q28" s="390"/>
      <c r="R28" s="217"/>
      <c r="S28" s="422"/>
    </row>
    <row r="29" spans="1:19" s="1" customFormat="1" ht="32.25" customHeight="1">
      <c r="A29" s="467">
        <v>2</v>
      </c>
      <c r="B29" s="403" t="s">
        <v>673</v>
      </c>
      <c r="C29" s="403" t="s">
        <v>159</v>
      </c>
      <c r="D29" s="406">
        <v>-14396340300</v>
      </c>
      <c r="E29" s="406">
        <v>66811600</v>
      </c>
      <c r="G29" s="390"/>
      <c r="H29" s="390"/>
      <c r="I29" s="390"/>
      <c r="J29" s="419">
        <v>45705</v>
      </c>
      <c r="K29" s="420">
        <v>213798838701</v>
      </c>
      <c r="L29" s="414">
        <f t="shared" si="2"/>
        <v>1</v>
      </c>
      <c r="M29" s="421">
        <f t="shared" si="3"/>
        <v>213798838701</v>
      </c>
      <c r="N29" s="390"/>
      <c r="O29" s="390"/>
      <c r="P29" s="390"/>
      <c r="Q29" s="390"/>
      <c r="R29" s="217"/>
      <c r="S29" s="422"/>
    </row>
    <row r="30" spans="1:19" s="1" customFormat="1" ht="31.5" customHeight="1">
      <c r="A30" s="468"/>
      <c r="B30" s="403" t="s">
        <v>674</v>
      </c>
      <c r="C30" s="403" t="s">
        <v>160</v>
      </c>
      <c r="D30" s="410">
        <v>742636.97</v>
      </c>
      <c r="E30" s="410">
        <v>357086.98</v>
      </c>
      <c r="G30" s="390"/>
      <c r="H30" s="390"/>
      <c r="I30" s="390"/>
      <c r="J30" s="419">
        <v>45706</v>
      </c>
      <c r="K30" s="420">
        <v>214912985375</v>
      </c>
      <c r="L30" s="414">
        <f t="shared" si="2"/>
        <v>1</v>
      </c>
      <c r="M30" s="421">
        <f t="shared" si="3"/>
        <v>214912985375</v>
      </c>
      <c r="N30" s="390"/>
      <c r="O30" s="390"/>
      <c r="P30" s="390"/>
      <c r="Q30" s="390"/>
      <c r="R30" s="217"/>
      <c r="S30" s="422"/>
    </row>
    <row r="31" spans="1:19" s="1" customFormat="1" ht="30" customHeight="1">
      <c r="A31" s="468"/>
      <c r="B31" s="403" t="s">
        <v>675</v>
      </c>
      <c r="C31" s="403" t="s">
        <v>161</v>
      </c>
      <c r="D31" s="406">
        <v>7426369700</v>
      </c>
      <c r="E31" s="406">
        <v>3570869800</v>
      </c>
      <c r="G31" s="390"/>
      <c r="H31" s="390"/>
      <c r="I31" s="390"/>
      <c r="J31" s="419">
        <v>45707</v>
      </c>
      <c r="K31" s="420">
        <v>215667536901</v>
      </c>
      <c r="L31" s="414">
        <f t="shared" si="2"/>
        <v>1</v>
      </c>
      <c r="M31" s="421">
        <f t="shared" si="3"/>
        <v>215667536901</v>
      </c>
      <c r="N31" s="390"/>
      <c r="O31" s="390"/>
      <c r="P31" s="390"/>
      <c r="Q31" s="390"/>
      <c r="R31" s="217"/>
      <c r="S31" s="422"/>
    </row>
    <row r="32" spans="1:19" s="1" customFormat="1" ht="30.75" customHeight="1">
      <c r="A32" s="468"/>
      <c r="B32" s="403" t="s">
        <v>676</v>
      </c>
      <c r="C32" s="403" t="s">
        <v>162</v>
      </c>
      <c r="D32" s="410">
        <v>-2182271</v>
      </c>
      <c r="E32" s="410">
        <v>-350405.82</v>
      </c>
      <c r="G32" s="390"/>
      <c r="H32" s="390"/>
      <c r="I32" s="390"/>
      <c r="J32" s="419">
        <v>45708</v>
      </c>
      <c r="K32" s="420">
        <v>215851790101</v>
      </c>
      <c r="L32" s="414">
        <f t="shared" si="2"/>
        <v>1</v>
      </c>
      <c r="M32" s="421">
        <f t="shared" si="3"/>
        <v>215851790101</v>
      </c>
      <c r="N32" s="390"/>
      <c r="O32" s="390"/>
      <c r="P32" s="390"/>
      <c r="Q32" s="390"/>
      <c r="R32" s="217"/>
      <c r="S32" s="422"/>
    </row>
    <row r="33" spans="1:19" s="1" customFormat="1" ht="42.75" customHeight="1">
      <c r="A33" s="469"/>
      <c r="B33" s="403" t="s">
        <v>677</v>
      </c>
      <c r="C33" s="403" t="s">
        <v>163</v>
      </c>
      <c r="D33" s="406">
        <v>-21822710000</v>
      </c>
      <c r="E33" s="406">
        <v>-3504058200</v>
      </c>
      <c r="G33" s="390"/>
      <c r="H33" s="390"/>
      <c r="I33" s="390"/>
      <c r="J33" s="419">
        <v>45711</v>
      </c>
      <c r="K33" s="420">
        <v>217199972614</v>
      </c>
      <c r="L33" s="414">
        <f t="shared" si="2"/>
        <v>3</v>
      </c>
      <c r="M33" s="421">
        <f t="shared" si="3"/>
        <v>651599917842</v>
      </c>
      <c r="N33" s="390"/>
      <c r="O33" s="390"/>
      <c r="P33" s="390"/>
      <c r="Q33" s="390"/>
      <c r="R33" s="217"/>
      <c r="S33" s="422"/>
    </row>
    <row r="34" spans="1:19" s="1" customFormat="1" ht="33" customHeight="1">
      <c r="A34" s="467">
        <v>3</v>
      </c>
      <c r="B34" s="403" t="s">
        <v>678</v>
      </c>
      <c r="C34" s="403" t="s">
        <v>164</v>
      </c>
      <c r="D34" s="408">
        <v>165044816500</v>
      </c>
      <c r="E34" s="406">
        <v>179441156800</v>
      </c>
      <c r="G34" s="390"/>
      <c r="H34" s="390"/>
      <c r="I34" s="390"/>
      <c r="J34" s="419">
        <v>45712</v>
      </c>
      <c r="K34" s="420">
        <v>218822923326</v>
      </c>
      <c r="L34" s="414">
        <f t="shared" si="2"/>
        <v>1</v>
      </c>
      <c r="M34" s="421">
        <f t="shared" si="3"/>
        <v>218822923326</v>
      </c>
      <c r="N34" s="390"/>
      <c r="O34" s="390"/>
      <c r="P34" s="390"/>
      <c r="Q34" s="390"/>
      <c r="R34" s="217"/>
      <c r="S34" s="422"/>
    </row>
    <row r="35" spans="1:19" s="1" customFormat="1" ht="55.5" customHeight="1">
      <c r="A35" s="468"/>
      <c r="B35" s="403" t="s">
        <v>531</v>
      </c>
      <c r="C35" s="403" t="s">
        <v>165</v>
      </c>
      <c r="D35" s="408">
        <v>165044816500</v>
      </c>
      <c r="E35" s="406">
        <v>179441156800</v>
      </c>
      <c r="G35" s="390"/>
      <c r="H35" s="390"/>
      <c r="I35" s="390"/>
      <c r="J35" s="419">
        <v>45713</v>
      </c>
      <c r="K35" s="420">
        <v>217723574981</v>
      </c>
      <c r="L35" s="414">
        <f t="shared" si="2"/>
        <v>1</v>
      </c>
      <c r="M35" s="421">
        <f t="shared" si="3"/>
        <v>217723574981</v>
      </c>
      <c r="N35" s="390"/>
      <c r="O35" s="390"/>
      <c r="P35" s="390"/>
      <c r="Q35" s="390"/>
      <c r="R35" s="217"/>
      <c r="S35" s="422"/>
    </row>
    <row r="36" spans="1:19" s="1" customFormat="1" ht="45" customHeight="1">
      <c r="A36" s="469"/>
      <c r="B36" s="403" t="s">
        <v>532</v>
      </c>
      <c r="C36" s="403" t="s">
        <v>166</v>
      </c>
      <c r="D36" s="309">
        <v>16504481.65</v>
      </c>
      <c r="E36" s="409">
        <v>17944115.68</v>
      </c>
      <c r="G36" s="390"/>
      <c r="H36" s="390"/>
      <c r="I36" s="390"/>
      <c r="J36" s="419">
        <v>45714</v>
      </c>
      <c r="K36" s="420">
        <v>215155885276</v>
      </c>
      <c r="L36" s="414">
        <f t="shared" si="2"/>
        <v>1</v>
      </c>
      <c r="M36" s="421">
        <f t="shared" si="3"/>
        <v>215155885276</v>
      </c>
      <c r="N36" s="390"/>
      <c r="O36" s="390"/>
      <c r="P36" s="390"/>
      <c r="Q36" s="390"/>
      <c r="R36" s="217"/>
      <c r="S36" s="422"/>
    </row>
    <row r="37" spans="1:19" s="1" customFormat="1" ht="55.5" customHeight="1">
      <c r="A37" s="402">
        <v>4</v>
      </c>
      <c r="B37" s="403" t="s">
        <v>679</v>
      </c>
      <c r="C37" s="403" t="s">
        <v>167</v>
      </c>
      <c r="D37" s="411">
        <v>2.0000000000000001E-4</v>
      </c>
      <c r="E37" s="308">
        <v>2.0000000000000001E-4</v>
      </c>
      <c r="G37" s="390"/>
      <c r="H37" s="390"/>
      <c r="I37" s="390"/>
      <c r="J37" s="419">
        <v>45715</v>
      </c>
      <c r="K37" s="420">
        <v>215392054337</v>
      </c>
      <c r="L37" s="414">
        <f t="shared" si="2"/>
        <v>1</v>
      </c>
      <c r="M37" s="421">
        <f t="shared" si="3"/>
        <v>215392054337</v>
      </c>
      <c r="N37" s="390"/>
      <c r="O37" s="390"/>
      <c r="P37" s="390"/>
      <c r="Q37" s="390"/>
      <c r="R37" s="217"/>
      <c r="S37" s="422"/>
    </row>
    <row r="38" spans="1:19" s="1" customFormat="1" ht="39.75" customHeight="1">
      <c r="A38" s="402">
        <v>5</v>
      </c>
      <c r="B38" s="403" t="s">
        <v>680</v>
      </c>
      <c r="C38" s="403" t="s">
        <v>168</v>
      </c>
      <c r="D38" s="308">
        <v>0.29520000000000002</v>
      </c>
      <c r="E38" s="308">
        <v>0.29020000000000001</v>
      </c>
      <c r="G38" s="417"/>
      <c r="H38" s="390"/>
      <c r="I38" s="390"/>
      <c r="J38" s="419">
        <v>45716</v>
      </c>
      <c r="K38" s="420">
        <v>213882665506</v>
      </c>
      <c r="L38" s="414">
        <f t="shared" si="2"/>
        <v>1</v>
      </c>
      <c r="M38" s="421">
        <f t="shared" si="3"/>
        <v>213882665506</v>
      </c>
      <c r="N38" s="390"/>
      <c r="O38" s="390"/>
      <c r="P38" s="390"/>
      <c r="Q38" s="390"/>
      <c r="R38" s="217"/>
      <c r="S38" s="422"/>
    </row>
    <row r="39" spans="1:19" s="1" customFormat="1" ht="39" customHeight="1">
      <c r="A39" s="402">
        <v>6</v>
      </c>
      <c r="B39" s="403" t="s">
        <v>681</v>
      </c>
      <c r="C39" s="403" t="s">
        <v>169</v>
      </c>
      <c r="D39" s="308">
        <v>7.3000000000000001E-3</v>
      </c>
      <c r="E39" s="308">
        <v>6.7999999999999996E-3</v>
      </c>
      <c r="G39" s="417"/>
      <c r="H39" s="390"/>
      <c r="I39" s="390"/>
      <c r="J39" s="419"/>
      <c r="K39" s="420"/>
      <c r="L39" s="414"/>
      <c r="M39" s="421">
        <f t="shared" si="3"/>
        <v>0</v>
      </c>
      <c r="N39" s="390"/>
      <c r="O39" s="390"/>
      <c r="P39" s="390"/>
      <c r="Q39" s="390"/>
      <c r="R39" s="217"/>
      <c r="S39" s="422"/>
    </row>
    <row r="40" spans="1:19" s="1" customFormat="1" ht="39" customHeight="1">
      <c r="A40" s="402">
        <v>7</v>
      </c>
      <c r="B40" s="403" t="s">
        <v>682</v>
      </c>
      <c r="C40" s="403" t="s">
        <v>170</v>
      </c>
      <c r="D40" s="407">
        <v>3997</v>
      </c>
      <c r="E40" s="407">
        <v>3838</v>
      </c>
      <c r="G40" s="417"/>
      <c r="H40" s="390"/>
      <c r="I40" s="390"/>
      <c r="J40" s="419"/>
      <c r="K40" s="420"/>
      <c r="L40" s="414">
        <f t="shared" ref="L40" si="4">J40-J39</f>
        <v>0</v>
      </c>
      <c r="M40" s="421">
        <f t="shared" si="3"/>
        <v>0</v>
      </c>
      <c r="N40" s="390"/>
      <c r="O40" s="390"/>
      <c r="P40" s="390"/>
      <c r="Q40" s="390"/>
      <c r="R40" s="217"/>
      <c r="S40" s="217"/>
    </row>
    <row r="41" spans="1:19" s="1" customFormat="1" ht="39" customHeight="1">
      <c r="A41" s="402">
        <v>7</v>
      </c>
      <c r="B41" s="403" t="s">
        <v>533</v>
      </c>
      <c r="C41" s="403" t="s">
        <v>583</v>
      </c>
      <c r="D41" s="309">
        <f>BCTaiSan_06027!D57</f>
        <v>12959.06</v>
      </c>
      <c r="E41" s="396">
        <f>BCTaiSan_06027!E57</f>
        <v>12446.13</v>
      </c>
      <c r="G41" s="424"/>
      <c r="H41" s="390"/>
      <c r="I41" s="390"/>
      <c r="J41" s="390"/>
      <c r="K41" s="390"/>
      <c r="L41" s="390"/>
      <c r="M41" s="390"/>
      <c r="N41" s="390"/>
      <c r="O41" s="390"/>
      <c r="P41" s="390"/>
      <c r="Q41" s="390"/>
      <c r="R41" s="217"/>
      <c r="S41" s="217"/>
    </row>
    <row r="42" spans="1:19" s="1" customFormat="1" ht="49.5" customHeight="1">
      <c r="A42" s="402">
        <v>8</v>
      </c>
      <c r="B42" s="403" t="s">
        <v>534</v>
      </c>
      <c r="C42" s="403" t="s">
        <v>584</v>
      </c>
      <c r="D42" s="308"/>
      <c r="E42" s="308"/>
      <c r="G42" s="390"/>
      <c r="H42" s="390"/>
      <c r="I42" s="390"/>
      <c r="J42" s="390"/>
      <c r="K42" s="390"/>
      <c r="L42" s="390"/>
      <c r="M42" s="390"/>
      <c r="N42" s="390"/>
      <c r="O42" s="390"/>
      <c r="P42" s="390"/>
      <c r="Q42" s="390"/>
      <c r="R42" s="217"/>
      <c r="S42" s="217"/>
    </row>
    <row r="44" spans="1:19">
      <c r="B44" s="378"/>
      <c r="C44" s="378"/>
      <c r="L44" s="390">
        <f>SUM(L18:L43)</f>
        <v>28</v>
      </c>
      <c r="M44" s="423">
        <f>SUM(M18:M43)</f>
        <v>6148978465488</v>
      </c>
    </row>
    <row r="45" spans="1:19">
      <c r="A45" s="19" t="s">
        <v>631</v>
      </c>
      <c r="B45" s="379"/>
      <c r="C45" s="20"/>
      <c r="D45" s="246" t="s">
        <v>632</v>
      </c>
    </row>
    <row r="46" spans="1:19">
      <c r="A46" s="29" t="s">
        <v>175</v>
      </c>
      <c r="B46" s="379"/>
      <c r="C46" s="20"/>
      <c r="D46" s="287" t="s">
        <v>176</v>
      </c>
    </row>
    <row r="47" spans="1:19">
      <c r="A47" s="1"/>
      <c r="B47" s="379"/>
      <c r="C47" s="20"/>
      <c r="D47" s="224"/>
    </row>
    <row r="48" spans="1:19">
      <c r="A48" s="1"/>
      <c r="B48" s="379"/>
      <c r="C48" s="20"/>
      <c r="D48" s="224"/>
    </row>
    <row r="49" spans="1:5">
      <c r="A49" s="1"/>
      <c r="B49" s="379"/>
      <c r="C49" s="20"/>
      <c r="D49" s="224"/>
    </row>
    <row r="50" spans="1:5">
      <c r="A50" s="1"/>
      <c r="B50" s="379"/>
      <c r="C50" s="20"/>
      <c r="D50" s="224"/>
    </row>
    <row r="51" spans="1:5">
      <c r="A51" s="1"/>
      <c r="B51" s="379"/>
      <c r="C51" s="20"/>
      <c r="D51" s="224"/>
    </row>
    <row r="52" spans="1:5">
      <c r="A52" s="1"/>
      <c r="B52" s="379"/>
      <c r="C52" s="20"/>
      <c r="D52" s="224"/>
    </row>
    <row r="53" spans="1:5">
      <c r="A53" s="1"/>
      <c r="B53" s="379"/>
      <c r="C53" s="20"/>
      <c r="D53" s="224"/>
    </row>
    <row r="54" spans="1:5">
      <c r="A54" s="379"/>
      <c r="B54" s="379"/>
      <c r="C54" s="20"/>
      <c r="D54" s="231"/>
      <c r="E54" s="231"/>
    </row>
    <row r="55" spans="1:5">
      <c r="A55" s="391" t="s">
        <v>235</v>
      </c>
      <c r="B55" s="392"/>
      <c r="C55" s="20"/>
      <c r="D55" s="251" t="s">
        <v>444</v>
      </c>
    </row>
    <row r="56" spans="1:5">
      <c r="A56" s="19" t="s">
        <v>591</v>
      </c>
      <c r="B56" s="379"/>
      <c r="C56" s="20"/>
      <c r="D56" s="251"/>
    </row>
    <row r="57" spans="1:5">
      <c r="A57" s="1" t="s">
        <v>236</v>
      </c>
      <c r="B57" s="379"/>
      <c r="C57" s="20"/>
      <c r="D57" s="25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EVSRAHU7IbtQkrS9mVD6BoegkjkJLQEJ/yNEFy1F9Ss=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eTVBiyu5Kc0QelNcDFG0WywTvb5+uaw969j2FKBmpbg=</DigestValue>
    </Reference>
  </SignedInfo>
  <SignatureValue>A5RJonfSSRrylWKH6n1Zx673LCQil1vkkD21NoyYzhJEqSt57g3xQTioIkdEt4ArKqFlSYQITYUA
f8yo0vJGrkYmdWIbUPMSQdXYurFpr95RihTqb0Y1xQBOCANzevuRQbQrtNnl9qaXrocZhu+frKIH
uxv1D0Ji9bumUk2+uwRLHQK7hAS+o6T6SoKZULgYu0E5dfGZhm8OISCLBOrY7/jzJ5Dmb+aqGUSK
jmXcqOqJsPgguJklTfoMTpU1oP6R6DBG4fAZW7RX1AWvv6eUy+68IxrPyT6ngdFDyqYX1vduVx3X
nS5QuiopmoCzPJ3JnvRKzutWsUjzrAkNAUHtrw==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+t+KdNT8hqkVaVqvdV6gNAzcqDHt19BE3UoTr2ExjFs=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VRqeDL8DAJEheMBnpL2HctaM/JzugUJ7CfMSbi9eYDY=</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fqZIMsse9ldLYVBUhtDSFjK4tnki8G73eKi5WTeKenE=</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HyBtGadTQR3CzNJiP3LrPUpE6nc70a/pW3f9uOKZ8vo=</DigestValue>
      </Reference>
      <Reference URI="/xl/styles.xml?ContentType=application/vnd.openxmlformats-officedocument.spreadsheetml.styles+xml">
        <DigestMethod Algorithm="http://www.w3.org/2001/04/xmlenc#sha256"/>
        <DigestValue>4kVO1h2dy4C6a+shKr/i9kirWRPQP6G54tizB755ohk=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ol+RNHZvzVpK1Ucvkdk3bvt4nax5lFok2u0SNYG1rNQ=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CYDXdbJYTTP1ZvVSbnIZOU2F8C57p1nODBWnc6qI8N0=</DigestValue>
      </Reference>
      <Reference URI="/xl/worksheets/sheet10.xml?ContentType=application/vnd.openxmlformats-officedocument.spreadsheetml.worksheet+xml">
        <DigestMethod Algorithm="http://www.w3.org/2001/04/xmlenc#sha256"/>
        <DigestValue>S3DAiSR/hy3YVhffON8up0SKk7o3XtnIZ76UcfFmwZM=</DigestValue>
      </Reference>
      <Reference URI="/xl/worksheets/sheet11.xml?ContentType=application/vnd.openxmlformats-officedocument.spreadsheetml.worksheet+xml">
        <DigestMethod Algorithm="http://www.w3.org/2001/04/xmlenc#sha256"/>
        <DigestValue>rMpBp1AVD9jhwqtvAIwscGVADJT2PJjp7ZRL6hP3aAE=</DigestValue>
      </Reference>
      <Reference URI="/xl/worksheets/sheet12.xml?ContentType=application/vnd.openxmlformats-officedocument.spreadsheetml.worksheet+xml">
        <DigestMethod Algorithm="http://www.w3.org/2001/04/xmlenc#sha256"/>
        <DigestValue>Lo3wpnOsCpFHPejnhtIx4ySIW5rRyybXJDlyQB+pM9s=</DigestValue>
      </Reference>
      <Reference URI="/xl/worksheets/sheet13.xml?ContentType=application/vnd.openxmlformats-officedocument.spreadsheetml.worksheet+xml">
        <DigestMethod Algorithm="http://www.w3.org/2001/04/xmlenc#sha256"/>
        <DigestValue>aNLX+MTZnseFG+OWzjP+wT7LSsDEZFpjB5REbqVp2Jw=</DigestValue>
      </Reference>
      <Reference URI="/xl/worksheets/sheet14.xml?ContentType=application/vnd.openxmlformats-officedocument.spreadsheetml.worksheet+xml">
        <DigestMethod Algorithm="http://www.w3.org/2001/04/xmlenc#sha256"/>
        <DigestValue>Y5WnpsyE5FPK0ElPPl7wBXS8pdi5JXDymy0LzUVfsKQ=</DigestValue>
      </Reference>
      <Reference URI="/xl/worksheets/sheet2.xml?ContentType=application/vnd.openxmlformats-officedocument.spreadsheetml.worksheet+xml">
        <DigestMethod Algorithm="http://www.w3.org/2001/04/xmlenc#sha256"/>
        <DigestValue>3xaeeFzKZcO0S3hQZ5rd5iRuyY41XZDDqUu4hzYculM=</DigestValue>
      </Reference>
      <Reference URI="/xl/worksheets/sheet3.xml?ContentType=application/vnd.openxmlformats-officedocument.spreadsheetml.worksheet+xml">
        <DigestMethod Algorithm="http://www.w3.org/2001/04/xmlenc#sha256"/>
        <DigestValue>DbT9Y/4+Wym0hpvZz/43gfl9m3V/fOwe9CdWdA01+to=</DigestValue>
      </Reference>
      <Reference URI="/xl/worksheets/sheet4.xml?ContentType=application/vnd.openxmlformats-officedocument.spreadsheetml.worksheet+xml">
        <DigestMethod Algorithm="http://www.w3.org/2001/04/xmlenc#sha256"/>
        <DigestValue>cd5biCIu4q2NubQjj+CHJgJMXdqObaElswAM96T8MYY=</DigestValue>
      </Reference>
      <Reference URI="/xl/worksheets/sheet5.xml?ContentType=application/vnd.openxmlformats-officedocument.spreadsheetml.worksheet+xml">
        <DigestMethod Algorithm="http://www.w3.org/2001/04/xmlenc#sha256"/>
        <DigestValue>mVGoe0Ly3Go386+OPbAfbkgedYhjuYQ32FWtjeDMRQo=</DigestValue>
      </Reference>
      <Reference URI="/xl/worksheets/sheet6.xml?ContentType=application/vnd.openxmlformats-officedocument.spreadsheetml.worksheet+xml">
        <DigestMethod Algorithm="http://www.w3.org/2001/04/xmlenc#sha256"/>
        <DigestValue>vsJSFGXH8v/MV+PsTqLKBOE6ykHc/t/7rK1+//igbRA=</DigestValue>
      </Reference>
      <Reference URI="/xl/worksheets/sheet7.xml?ContentType=application/vnd.openxmlformats-officedocument.spreadsheetml.worksheet+xml">
        <DigestMethod Algorithm="http://www.w3.org/2001/04/xmlenc#sha256"/>
        <DigestValue>BFo0+NMzS5E4ddYavWNkF9k2/ek9C/C5Y3Woidd3Vr0=</DigestValue>
      </Reference>
      <Reference URI="/xl/worksheets/sheet8.xml?ContentType=application/vnd.openxmlformats-officedocument.spreadsheetml.worksheet+xml">
        <DigestMethod Algorithm="http://www.w3.org/2001/04/xmlenc#sha256"/>
        <DigestValue>in9F2qEioGTf1S3apDTNDqKzP/4f7UF5/n162sl5YkA=</DigestValue>
      </Reference>
      <Reference URI="/xl/worksheets/sheet9.xml?ContentType=application/vnd.openxmlformats-officedocument.spreadsheetml.worksheet+xml">
        <DigestMethod Algorithm="http://www.w3.org/2001/04/xmlenc#sha256"/>
        <DigestValue>ay595uzddGcF5IRaL0WsnFhyAsALZgYddnlv1zl0DiY=</DigestValue>
      </Reference>
    </Manifest>
    <SignatureProperties>
      <SignatureProperty Id="idSignatureTime" Target="#idPackageSignature">
        <mdssi:SignatureTime xmlns:mdssi="http://schemas.openxmlformats.org/package/2006/digital-signature">
          <mdssi:Format>YYYY-MM-DDThh:mm:ssTZD</mdssi:Format>
          <mdssi:Value>2025-03-07T07:45:09Z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2025-03-07T07:45:09Z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3ZJPzJGQCju40qo2DOWdGs8rzL70emkMJNDPg7xiK5A=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DLSBR35aZlZqU3b3A/9nUGz8hX4X9vhcZ6H+Gb5kZnM=</DigestValue>
    </Reference>
  </SignedInfo>
  <SignatureValue>v7B1CC/KGhXcHqLAqqWssXvDaIN+9etwWlgoIt4+DpuvpWP91b4+BXTeTNaM/mebQ1WGBYmQ+tAT
XFypM4UonxHfTzqAlVfFqZjTtDet8fQloMU10/NRjxwqIBhzdfCSsbuDpywciaXFj0lmtkbuhtKY
ay3O9dUczCoYGO5EqPNpPBAxF7U7W163dMFroXxuKEGv7ws5sftD9GNTshppj67EmrTpQ2ELQyDD
RLHqFcSItrLiNKMjOq+cX3UZZ58ewv6dT0/AB2HVrWtW7E01e/wacn44AeMNzu/UhKV6XX4jqRol
I8XLsQc+BCz9saYb94mH/dSWoKoAK1mslugTlA==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+t+KdNT8hqkVaVqvdV6gNAzcqDHt19BE3UoTr2ExjFs=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VRqeDL8DAJEheMBnpL2HctaM/JzugUJ7CfMSbi9eYDY=</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fqZIMsse9ldLYVBUhtDSFjK4tnki8G73eKi5WTeKenE=</DigestValue>
      </Reference>
      <Reference URI="/xl/printerSettings/printerSettings7.bin?ContentType=application/vnd.openxmlformats-officedocument.spreadsheetml.printerSettings">
        <DigestMethod Algorithm="http://www.w3.org/2001/04/xmlenc#sha256"/>
        <DigestValue>G030Et4RaXr6wfVZM1PvsDgTko4GlrmPfM1IAZvo/IM=</DigestValue>
      </Reference>
      <Reference URI="/xl/printerSettings/printerSettings8.bin?ContentType=application/vnd.openxmlformats-officedocument.spreadsheetml.printerSettings">
        <DigestMethod Algorithm="http://www.w3.org/2001/04/xmlenc#sha256"/>
        <DigestValue>G030Et4RaXr6wfVZM1PvsDgTko4GlrmPfM1IAZvo/IM=</DigestValue>
      </Reference>
      <Reference URI="/xl/printerSettings/printerSettings9.bin?ContentType=application/vnd.openxmlformats-officedocument.spreadsheetml.printerSettings">
        <DigestMethod Algorithm="http://www.w3.org/2001/04/xmlenc#sha256"/>
        <DigestValue>qUcDzWBha8z+ZxOtANd3qotU9ynNe46R4/yMtI6TPzk=</DigestValue>
      </Reference>
      <Reference URI="/xl/sharedStrings.xml?ContentType=application/vnd.openxmlformats-officedocument.spreadsheetml.sharedStrings+xml">
        <DigestMethod Algorithm="http://www.w3.org/2001/04/xmlenc#sha256"/>
        <DigestValue>HyBtGadTQR3CzNJiP3LrPUpE6nc70a/pW3f9uOKZ8vo=</DigestValue>
      </Reference>
      <Reference URI="/xl/styles.xml?ContentType=application/vnd.openxmlformats-officedocument.spreadsheetml.styles+xml">
        <DigestMethod Algorithm="http://www.w3.org/2001/04/xmlenc#sha256"/>
        <DigestValue>4kVO1h2dy4C6a+shKr/i9kirWRPQP6G54tizB755ohk=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ol+RNHZvzVpK1Ucvkdk3bvt4nax5lFok2u0SNYG1rNQ=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CYDXdbJYTTP1ZvVSbnIZOU2F8C57p1nODBWnc6qI8N0=</DigestValue>
      </Reference>
      <Reference URI="/xl/worksheets/sheet10.xml?ContentType=application/vnd.openxmlformats-officedocument.spreadsheetml.worksheet+xml">
        <DigestMethod Algorithm="http://www.w3.org/2001/04/xmlenc#sha256"/>
        <DigestValue>S3DAiSR/hy3YVhffON8up0SKk7o3XtnIZ76UcfFmwZM=</DigestValue>
      </Reference>
      <Reference URI="/xl/worksheets/sheet11.xml?ContentType=application/vnd.openxmlformats-officedocument.spreadsheetml.worksheet+xml">
        <DigestMethod Algorithm="http://www.w3.org/2001/04/xmlenc#sha256"/>
        <DigestValue>rMpBp1AVD9jhwqtvAIwscGVADJT2PJjp7ZRL6hP3aAE=</DigestValue>
      </Reference>
      <Reference URI="/xl/worksheets/sheet12.xml?ContentType=application/vnd.openxmlformats-officedocument.spreadsheetml.worksheet+xml">
        <DigestMethod Algorithm="http://www.w3.org/2001/04/xmlenc#sha256"/>
        <DigestValue>Lo3wpnOsCpFHPejnhtIx4ySIW5rRyybXJDlyQB+pM9s=</DigestValue>
      </Reference>
      <Reference URI="/xl/worksheets/sheet13.xml?ContentType=application/vnd.openxmlformats-officedocument.spreadsheetml.worksheet+xml">
        <DigestMethod Algorithm="http://www.w3.org/2001/04/xmlenc#sha256"/>
        <DigestValue>aNLX+MTZnseFG+OWzjP+wT7LSsDEZFpjB5REbqVp2Jw=</DigestValue>
      </Reference>
      <Reference URI="/xl/worksheets/sheet14.xml?ContentType=application/vnd.openxmlformats-officedocument.spreadsheetml.worksheet+xml">
        <DigestMethod Algorithm="http://www.w3.org/2001/04/xmlenc#sha256"/>
        <DigestValue>Y5WnpsyE5FPK0ElPPl7wBXS8pdi5JXDymy0LzUVfsKQ=</DigestValue>
      </Reference>
      <Reference URI="/xl/worksheets/sheet2.xml?ContentType=application/vnd.openxmlformats-officedocument.spreadsheetml.worksheet+xml">
        <DigestMethod Algorithm="http://www.w3.org/2001/04/xmlenc#sha256"/>
        <DigestValue>3xaeeFzKZcO0S3hQZ5rd5iRuyY41XZDDqUu4hzYculM=</DigestValue>
      </Reference>
      <Reference URI="/xl/worksheets/sheet3.xml?ContentType=application/vnd.openxmlformats-officedocument.spreadsheetml.worksheet+xml">
        <DigestMethod Algorithm="http://www.w3.org/2001/04/xmlenc#sha256"/>
        <DigestValue>DbT9Y/4+Wym0hpvZz/43gfl9m3V/fOwe9CdWdA01+to=</DigestValue>
      </Reference>
      <Reference URI="/xl/worksheets/sheet4.xml?ContentType=application/vnd.openxmlformats-officedocument.spreadsheetml.worksheet+xml">
        <DigestMethod Algorithm="http://www.w3.org/2001/04/xmlenc#sha256"/>
        <DigestValue>cd5biCIu4q2NubQjj+CHJgJMXdqObaElswAM96T8MYY=</DigestValue>
      </Reference>
      <Reference URI="/xl/worksheets/sheet5.xml?ContentType=application/vnd.openxmlformats-officedocument.spreadsheetml.worksheet+xml">
        <DigestMethod Algorithm="http://www.w3.org/2001/04/xmlenc#sha256"/>
        <DigestValue>mVGoe0Ly3Go386+OPbAfbkgedYhjuYQ32FWtjeDMRQo=</DigestValue>
      </Reference>
      <Reference URI="/xl/worksheets/sheet6.xml?ContentType=application/vnd.openxmlformats-officedocument.spreadsheetml.worksheet+xml">
        <DigestMethod Algorithm="http://www.w3.org/2001/04/xmlenc#sha256"/>
        <DigestValue>vsJSFGXH8v/MV+PsTqLKBOE6ykHc/t/7rK1+//igbRA=</DigestValue>
      </Reference>
      <Reference URI="/xl/worksheets/sheet7.xml?ContentType=application/vnd.openxmlformats-officedocument.spreadsheetml.worksheet+xml">
        <DigestMethod Algorithm="http://www.w3.org/2001/04/xmlenc#sha256"/>
        <DigestValue>BFo0+NMzS5E4ddYavWNkF9k2/ek9C/C5Y3Woidd3Vr0=</DigestValue>
      </Reference>
      <Reference URI="/xl/worksheets/sheet8.xml?ContentType=application/vnd.openxmlformats-officedocument.spreadsheetml.worksheet+xml">
        <DigestMethod Algorithm="http://www.w3.org/2001/04/xmlenc#sha256"/>
        <DigestValue>in9F2qEioGTf1S3apDTNDqKzP/4f7UF5/n162sl5YkA=</DigestValue>
      </Reference>
      <Reference URI="/xl/worksheets/sheet9.xml?ContentType=application/vnd.openxmlformats-officedocument.spreadsheetml.worksheet+xml">
        <DigestMethod Algorithm="http://www.w3.org/2001/04/xmlenc#sha256"/>
        <DigestValue>ay595uzddGcF5IRaL0WsnFhyAsALZgYddnlv1zl0DiY=</DigestValue>
      </Reference>
    </Manifest>
    <SignatureProperties>
      <SignatureProperty Id="idSignatureTime" Target="#idPackageSignature">
        <mdssi:SignatureTime xmlns:mdssi="http://schemas.openxmlformats.org/package/2006/digital-signature">
          <mdssi:Format>YYYY-MM-DDThh:mm:ssTZD</mdssi:Format>
          <mdssi:Value>2025-03-07T08:28:04Z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2025-03-07T08:28:04Z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2025-03-05T07:41:24Z</cp:lastPrinted>
  <dcterms:created xsi:type="dcterms:W3CDTF">2013-10-21T08:38:47Z</dcterms:created>
  <dcterms:modified xsi:type="dcterms:W3CDTF">2025-03-05T07:41:35Z</dcterms:modified>
</cp:coreProperties>
</file>