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5\"/>
    </mc:Choice>
  </mc:AlternateContent>
  <bookViews>
    <workbookView xWindow="0" yWindow="0" windowWidth="14880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F39" i="27" s="1"/>
  <c r="H19" i="27" l="1"/>
  <c r="E18" i="27" s="1"/>
  <c r="F31" i="27" l="1"/>
  <c r="F52" i="27" l="1"/>
  <c r="F53" i="27" l="1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<sst xmlns="http://schemas.openxmlformats.org/spreadsheetml/2006/main" count="1392" uniqueCount="599">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</sst>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-* #,##0.00\ _₫_-;\-* #,##0.00\ _₫_-;_-* &quot;-&quot;??\ _₫_-;_-@_-"/>
    <numFmt numFmtId="169" formatCode="_(* #,##0_);_(* \(#,##0\);_(* &quot;-&quot;_);_(@_)"/>
    <numFmt numFmtId="170" formatCode="_(* #,##0.00_);_(* \(#,##0.00\);_(* &quot;-&quot;??_);_(@_)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9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70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168" fontId="48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48" fillId="0" borderId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68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54"/>
    <xf numFmtId="204" fontId="132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6">
      <alignment horizontal="left" vertical="top"/>
    </xf>
    <xf numFmtId="0" fontId="145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5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70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70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70" fontId="5" fillId="22" borderId="19" xfId="87" applyFont="1" applyFill="1" applyBorder="1" applyProtection="1">
      <protection locked="0"/>
    </xf>
    <xf numFmtId="170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70" fontId="5" fillId="28" borderId="22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70" fontId="3" fillId="28" borderId="25" xfId="87" applyFont="1" applyFill="1" applyBorder="1" applyAlignment="1" applyProtection="1">
      <alignment vertical="center"/>
      <protection locked="0"/>
    </xf>
    <xf numFmtId="170" fontId="3" fillId="28" borderId="26" xfId="87" applyFont="1" applyFill="1" applyBorder="1" applyAlignment="1" applyProtection="1">
      <alignment vertical="center"/>
      <protection locked="0"/>
    </xf>
    <xf numFmtId="170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70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70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70" fontId="55" fillId="0" borderId="0" xfId="64" applyFont="1"/>
    <xf numFmtId="0" fontId="55" fillId="0" borderId="0" xfId="0" applyFont="1" applyAlignment="1">
      <alignment vertical="center"/>
    </xf>
    <xf numFmtId="170" fontId="55" fillId="0" borderId="0" xfId="64" applyFont="1" applyAlignment="1">
      <alignment vertical="center"/>
    </xf>
    <xf numFmtId="170" fontId="55" fillId="0" borderId="0" xfId="64" applyFont="1" applyAlignment="1" applyProtection="1">
      <alignment vertical="center"/>
      <protection locked="0"/>
    </xf>
    <xf numFmtId="170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70" fontId="55" fillId="30" borderId="0" xfId="64" applyFont="1" applyFill="1" applyAlignment="1">
      <alignment vertical="center"/>
    </xf>
    <xf numFmtId="170" fontId="55" fillId="30" borderId="0" xfId="0" applyNumberFormat="1" applyFont="1" applyFill="1" applyAlignment="1">
      <alignment vertical="center"/>
    </xf>
    <xf numFmtId="170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70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70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70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70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70" fontId="3" fillId="0" borderId="16" xfId="88" applyFont="1" applyFill="1" applyBorder="1" applyAlignment="1" applyProtection="1">
      <alignment horizontal="center" vertical="center"/>
      <protection locked="0"/>
    </xf>
    <xf numFmtId="170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70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70" fontId="50" fillId="0" borderId="0" xfId="64" applyFont="1" applyAlignment="1"/>
    <xf numFmtId="170" fontId="63" fillId="0" borderId="0" xfId="64" applyFont="1"/>
    <xf numFmtId="170" fontId="64" fillId="0" borderId="0" xfId="64" applyFont="1" applyAlignment="1"/>
    <xf numFmtId="170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70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89" fillId="0" borderId="36" xfId="65" applyNumberFormat="1" applyFont="1" applyFill="1" applyBorder="1" applyAlignment="1"/>
    <xf numFmtId="170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168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71" fontId="11" fillId="0" borderId="51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80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8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8" fontId="11" fillId="0" borderId="19" xfId="65" applyNumberFormat="1" applyFont="1" applyFill="1" applyBorder="1" applyAlignment="1">
      <alignment horizontal="right"/>
    </xf>
    <xf numFmtId="168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43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70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168" fontId="172" fillId="29" borderId="0" xfId="460" applyFont="1" applyFill="1" applyAlignment="1">
      <alignment vertical="center"/>
    </xf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168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  <xf numFmtId="0" fontId="49" fillId="29" borderId="2" xfId="695" applyNumberFormat="1" applyFont="1" applyFill="1" applyBorder="1" applyAlignment="1">
      <alignment vertical="center"/>
    </xf>
    <xf numFmtId="0" fontId="49" fillId="0" borderId="0" xfId="459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70" fontId="55" fillId="0" borderId="0" xfId="64" applyFont="1" applyAlignment="1">
      <alignment horizontal="center" vertical="center"/>
    </xf>
    <xf numFmtId="170" fontId="55" fillId="32" borderId="0" xfId="64" applyFont="1" applyFill="1" applyAlignment="1" applyProtection="1">
      <alignment horizontal="left" vertical="center"/>
      <protection locked="0"/>
    </xf>
    <xf numFmtId="170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70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70" fontId="3" fillId="22" borderId="32" xfId="87" applyFont="1" applyFill="1" applyBorder="1" applyAlignment="1" applyProtection="1">
      <alignment horizontal="center"/>
      <protection locked="0"/>
    </xf>
    <xf numFmtId="170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3" t="s">
        <v>50</v>
      </c>
      <c r="B2" s="304"/>
      <c r="C2" s="304"/>
      <c r="D2" s="304"/>
      <c r="E2" s="304"/>
      <c r="F2" s="30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5" t="s">
        <v>51</v>
      </c>
      <c r="D3" s="305"/>
      <c r="E3" s="305"/>
      <c r="F3" s="305"/>
      <c r="G3" s="305"/>
      <c r="H3" s="305"/>
      <c r="I3" s="305"/>
      <c r="J3" s="305"/>
      <c r="K3" s="305"/>
      <c r="L3" s="305"/>
      <c r="M3" s="306" t="s">
        <v>23</v>
      </c>
      <c r="N3" s="313"/>
      <c r="O3" s="320" t="s">
        <v>24</v>
      </c>
      <c r="P3" s="321"/>
      <c r="Q3" s="306" t="s">
        <v>5</v>
      </c>
      <c r="R3" s="306"/>
      <c r="S3" s="313"/>
      <c r="T3" s="308"/>
      <c r="U3" s="315" t="s">
        <v>26</v>
      </c>
      <c r="V3" s="316"/>
      <c r="W3" s="317" t="s">
        <v>25</v>
      </c>
    </row>
    <row r="4" spans="1:23" ht="12.75" customHeight="1">
      <c r="A4" s="313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09" t="s">
        <v>52</v>
      </c>
      <c r="I4" s="306" t="s">
        <v>34</v>
      </c>
      <c r="J4" s="308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09" t="s">
        <v>36</v>
      </c>
      <c r="V4" s="306" t="s">
        <v>39</v>
      </c>
      <c r="W4" s="318"/>
    </row>
    <row r="5" spans="1:23">
      <c r="A5" s="308"/>
      <c r="B5" s="308"/>
      <c r="C5" s="308"/>
      <c r="D5" s="308"/>
      <c r="E5" s="308"/>
      <c r="F5" s="308"/>
      <c r="G5" s="308"/>
      <c r="H5" s="310"/>
      <c r="I5" s="106" t="s">
        <v>40</v>
      </c>
      <c r="J5" s="106" t="s">
        <v>41</v>
      </c>
      <c r="K5" s="308"/>
      <c r="L5" s="308"/>
      <c r="M5" s="308"/>
      <c r="N5" s="308"/>
      <c r="O5" s="308"/>
      <c r="P5" s="308"/>
      <c r="Q5" s="307"/>
      <c r="R5" s="307"/>
      <c r="S5" s="308"/>
      <c r="T5" s="307"/>
      <c r="U5" s="310"/>
      <c r="V5" s="314"/>
      <c r="W5" s="319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1" t="s">
        <v>5</v>
      </c>
      <c r="B179" s="31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6"/>
      <c r="C3" s="326"/>
      <c r="D3" s="326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2">
        <v>41948</v>
      </c>
      <c r="C4" s="322"/>
      <c r="D4" s="32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2">
        <v>41949</v>
      </c>
      <c r="C5" s="322"/>
      <c r="D5" s="32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6">
        <v>111000</v>
      </c>
      <c r="C6" s="326"/>
      <c r="D6" s="326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4">
        <f>+$B$6*$F$7/$C$7</f>
        <v>111000</v>
      </c>
      <c r="C8" s="324"/>
      <c r="D8" s="32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2" t="s">
        <v>226</v>
      </c>
      <c r="C9" s="322"/>
      <c r="D9" s="32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6" t="e">
        <f>VLOOKUP(I11,#REF!,4,0)*1000</f>
        <v>#REF!</v>
      </c>
      <c r="C11" s="326"/>
      <c r="D11" s="326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4" t="e">
        <f>+ ROUND((B11-B19)*F10/C10,0)</f>
        <v>#REF!</v>
      </c>
      <c r="C12" s="324"/>
      <c r="D12" s="32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5" t="s">
        <v>212</v>
      </c>
      <c r="C13" s="325"/>
      <c r="D13" s="32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4">
        <f>+IF($E$13=1,ROUNDDOWN($B$8*$F$10/$C$10,0),IF(MROUND($B$8*$F$10/$C$10,10)-($B$8*$F$10/$C$10)&gt;0,MROUND($B$8*$F$10/$C$10,10)-10,MROUND($B$8*$F$10/$C$10,10)))</f>
        <v>55500</v>
      </c>
      <c r="C14" s="324"/>
      <c r="D14" s="32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4">
        <f>ROUNDDOWN($B$8*$F$10/$C$10,0)-B14</f>
        <v>0</v>
      </c>
      <c r="C15" s="324"/>
      <c r="D15" s="32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5" t="s">
        <v>223</v>
      </c>
      <c r="C16" s="325"/>
      <c r="D16" s="32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6">
        <v>10000</v>
      </c>
      <c r="C17" s="326"/>
      <c r="D17" s="326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4">
        <f>+IF($E$16=1,B17*B15,0)</f>
        <v>0</v>
      </c>
      <c r="C18" s="324"/>
      <c r="D18" s="32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6">
        <v>10000</v>
      </c>
      <c r="C19" s="326"/>
      <c r="D19" s="326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4">
        <f>+B19*B14</f>
        <v>555000000</v>
      </c>
      <c r="C20" s="324"/>
      <c r="D20" s="32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2"/>
      <c r="C21" s="322"/>
      <c r="D21" s="32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3" t="s">
        <v>241</v>
      </c>
      <c r="F23" s="323"/>
      <c r="G23" s="32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1" t="s">
        <v>328</v>
      </c>
      <c r="F1" s="331"/>
      <c r="G1" s="332" t="s">
        <v>329</v>
      </c>
      <c r="H1" s="332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3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3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3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0" t="s">
        <v>398</v>
      </c>
      <c r="C62" s="330" t="s">
        <v>310</v>
      </c>
      <c r="D62" s="330" t="s">
        <v>403</v>
      </c>
      <c r="E62" s="334">
        <v>140130</v>
      </c>
      <c r="F62" s="334">
        <v>7</v>
      </c>
      <c r="G62" s="40">
        <v>215002</v>
      </c>
      <c r="H62" s="40">
        <v>0</v>
      </c>
    </row>
    <row r="63" spans="1:9" s="40" customFormat="1">
      <c r="B63" s="330"/>
      <c r="C63" s="330"/>
      <c r="D63" s="330"/>
      <c r="E63" s="334"/>
      <c r="F63" s="334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5" t="s">
        <v>20</v>
      </c>
      <c r="C32" s="335"/>
      <c r="D32" s="335"/>
      <c r="E32" s="335"/>
      <c r="F32" s="335"/>
      <c r="G32" s="335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5" t="s">
        <v>14</v>
      </c>
      <c r="C39" s="335"/>
      <c r="D39" s="335"/>
      <c r="E39" s="335"/>
      <c r="F39" s="335"/>
      <c r="G39" s="335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6"/>
      <c r="E43" s="337"/>
      <c r="F43" s="337"/>
      <c r="G43" s="337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6" zoomScale="77" zoomScaleNormal="77" zoomScaleSheetLayoutView="77" workbookViewId="0">
      <selection activeCell="F41" sqref="F41:G41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5703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8" t="s">
        <v>561</v>
      </c>
      <c r="C1" s="338"/>
      <c r="D1" s="338"/>
      <c r="E1" s="338"/>
      <c r="F1" s="338"/>
      <c r="G1" s="338"/>
    </row>
    <row r="2" spans="2:7" ht="15.75" customHeight="1">
      <c r="B2" s="361" t="s">
        <v>562</v>
      </c>
      <c r="C2" s="361"/>
      <c r="D2" s="361"/>
      <c r="E2" s="361"/>
      <c r="F2" s="361"/>
      <c r="G2" s="361"/>
    </row>
    <row r="3" spans="2:7" ht="19.5" customHeight="1">
      <c r="B3" s="362" t="s">
        <v>582</v>
      </c>
      <c r="C3" s="362"/>
      <c r="D3" s="362"/>
      <c r="E3" s="362"/>
      <c r="F3" s="362"/>
      <c r="G3" s="362"/>
    </row>
    <row r="4" spans="2:7" ht="18" customHeight="1">
      <c r="B4" s="363" t="s">
        <v>563</v>
      </c>
      <c r="C4" s="363"/>
      <c r="D4" s="363"/>
      <c r="E4" s="363"/>
      <c r="F4" s="363"/>
      <c r="G4" s="363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8" t="s">
        <v>564</v>
      </c>
      <c r="C6" s="338"/>
      <c r="D6" s="338"/>
      <c r="E6" s="338"/>
      <c r="F6" s="338"/>
      <c r="G6" s="338"/>
    </row>
    <row r="7" spans="2:7" ht="15.75" customHeight="1">
      <c r="B7" s="338" t="s">
        <v>565</v>
      </c>
      <c r="C7" s="338"/>
      <c r="D7" s="338"/>
      <c r="E7" s="338"/>
      <c r="F7" s="338"/>
      <c r="G7" s="338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6" t="s">
        <v>570</v>
      </c>
      <c r="C18" s="356"/>
      <c r="D18" s="356"/>
      <c r="E18" s="161" t="str">
        <f>"Từ ngày "&amp;TEXT(H18,"dd/mm/yyyy")&amp;" đến "&amp;TEXT(H19,"dd/mm/yyyy")</f>
        <v>Từ ngày 10/03/2025 đến 16/03/2025</v>
      </c>
      <c r="H18" s="175">
        <v>45726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10/03/2025 to 16/03/2025</v>
      </c>
      <c r="H19" s="175">
        <f>H18+6</f>
        <v>45732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45733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4">
        <f>E20</f>
        <v>45733</v>
      </c>
      <c r="F21" s="364"/>
      <c r="G21" s="364"/>
      <c r="H21" s="364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8" t="s">
        <v>531</v>
      </c>
      <c r="C23" s="369"/>
      <c r="D23" s="368" t="s">
        <v>541</v>
      </c>
      <c r="E23" s="369"/>
      <c r="F23" s="263" t="s">
        <v>542</v>
      </c>
      <c r="G23" s="263" t="s">
        <v>542</v>
      </c>
    </row>
    <row r="24" spans="2:12" ht="15.75" customHeight="1">
      <c r="B24" s="370" t="s">
        <v>27</v>
      </c>
      <c r="C24" s="371"/>
      <c r="D24" s="372" t="s">
        <v>330</v>
      </c>
      <c r="E24" s="373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45732</v>
      </c>
      <c r="G25" s="265">
        <f>H18-1</f>
        <v>45725</v>
      </c>
      <c r="H25" s="186"/>
    </row>
    <row r="26" spans="2:12" ht="15.75" customHeight="1">
      <c r="B26" s="359" t="s">
        <v>572</v>
      </c>
      <c r="C26" s="360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2">
        <v>1</v>
      </c>
      <c r="C28" s="353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4">
        <v>1.1000000000000001</v>
      </c>
      <c r="C30" s="355"/>
      <c r="D30" s="196" t="s">
        <v>584</v>
      </c>
      <c r="E30" s="197"/>
      <c r="F30" s="249">
        <f>G34</f>
        <v>70067549434</v>
      </c>
      <c r="G30" s="269">
        <v>70799745767</v>
      </c>
      <c r="H30" s="198"/>
      <c r="J30" s="198"/>
      <c r="K30" s="198"/>
      <c r="L30" s="198"/>
    </row>
    <row r="31" spans="2:12" ht="15.75" customHeight="1">
      <c r="B31" s="357">
        <v>1.2</v>
      </c>
      <c r="C31" s="358"/>
      <c r="D31" s="199" t="s">
        <v>585</v>
      </c>
      <c r="E31" s="200"/>
      <c r="F31" s="258">
        <f>G35</f>
        <v>10705.09</v>
      </c>
      <c r="G31" s="270">
        <v>10682.13</v>
      </c>
      <c r="H31" s="198"/>
      <c r="J31" s="198"/>
      <c r="K31" s="198"/>
      <c r="L31" s="198"/>
    </row>
    <row r="32" spans="2:12" ht="15.75" customHeight="1">
      <c r="B32" s="352">
        <v>2</v>
      </c>
      <c r="C32" s="353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4">
        <v>2.1</v>
      </c>
      <c r="C34" s="355"/>
      <c r="D34" s="196" t="s">
        <v>586</v>
      </c>
      <c r="E34" s="197"/>
      <c r="F34" s="238">
        <v>69022359561</v>
      </c>
      <c r="G34" s="269">
        <v>70067549434</v>
      </c>
      <c r="H34" s="198"/>
      <c r="J34" s="198"/>
      <c r="K34" s="198"/>
      <c r="L34" s="198"/>
    </row>
    <row r="35" spans="2:12" ht="15.75" customHeight="1">
      <c r="B35" s="357">
        <v>2.2000000000000002</v>
      </c>
      <c r="C35" s="358"/>
      <c r="D35" s="202" t="s">
        <v>587</v>
      </c>
      <c r="E35" s="195"/>
      <c r="F35" s="272">
        <v>10507.34</v>
      </c>
      <c r="G35" s="272">
        <v>10705.09</v>
      </c>
      <c r="H35" s="198"/>
      <c r="J35" s="198"/>
      <c r="K35" s="198"/>
      <c r="L35" s="198"/>
    </row>
    <row r="36" spans="2:12" ht="15.75" customHeight="1">
      <c r="B36" s="340">
        <v>3</v>
      </c>
      <c r="C36" s="341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-1045189873</v>
      </c>
      <c r="G37" s="275">
        <f>G34-G30</f>
        <v>-732196333</v>
      </c>
      <c r="H37" s="198"/>
      <c r="J37" s="198"/>
      <c r="K37" s="198"/>
      <c r="L37" s="198"/>
    </row>
    <row r="38" spans="2:12" ht="15.75" customHeight="1">
      <c r="B38" s="342">
        <v>3.1</v>
      </c>
      <c r="C38" s="343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-1296972230</v>
      </c>
      <c r="G39" s="275">
        <f>G37-G41</f>
        <v>148279805</v>
      </c>
      <c r="H39" s="198"/>
      <c r="J39" s="198"/>
      <c r="K39" s="198"/>
      <c r="L39" s="198"/>
    </row>
    <row r="40" spans="2:12" ht="15.75" customHeight="1">
      <c r="B40" s="344">
        <v>3.2</v>
      </c>
      <c r="C40" s="345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4"/>
      <c r="C41" s="295"/>
      <c r="D41" s="166" t="s">
        <v>578</v>
      </c>
      <c r="E41" s="211"/>
      <c r="F41" s="260">
        <v>251782357</v>
      </c>
      <c r="G41" s="275">
        <v>-880476138</v>
      </c>
      <c r="H41" s="198"/>
      <c r="J41" s="198"/>
      <c r="K41" s="198"/>
      <c r="L41" s="198"/>
    </row>
    <row r="42" spans="2:12" ht="15.75" customHeight="1">
      <c r="B42" s="344">
        <v>3.3</v>
      </c>
      <c r="C42" s="345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3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-1.8472521015703736E-2</v>
      </c>
      <c r="G45" s="244">
        <f>G35/G31-1</f>
        <v>2.1493840647885953E-3</v>
      </c>
      <c r="H45" s="259"/>
      <c r="J45" s="198"/>
      <c r="K45" s="198"/>
      <c r="L45" s="198"/>
    </row>
    <row r="46" spans="2:12" ht="15.75" customHeight="1">
      <c r="B46" s="346">
        <v>5</v>
      </c>
      <c r="C46" s="347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50">
        <v>5.0999999999999996</v>
      </c>
      <c r="C48" s="351"/>
      <c r="D48" s="221" t="s">
        <v>588</v>
      </c>
      <c r="E48" s="197"/>
      <c r="F48" s="298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50">
        <v>5.2</v>
      </c>
      <c r="C49" s="351"/>
      <c r="D49" s="222" t="s">
        <v>589</v>
      </c>
      <c r="E49" s="223"/>
      <c r="F49" s="298">
        <v>9844.74</v>
      </c>
      <c r="G49" s="277">
        <v>9844.74</v>
      </c>
      <c r="H49" s="198"/>
      <c r="J49" s="198"/>
      <c r="K49" s="198"/>
      <c r="L49" s="198"/>
    </row>
    <row r="50" spans="2:12" ht="15.75" customHeight="1">
      <c r="B50" s="348">
        <v>6</v>
      </c>
      <c r="C50" s="349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6">
        <v>6.1</v>
      </c>
      <c r="C51" s="297">
        <v>6.1</v>
      </c>
      <c r="D51" s="226" t="s">
        <v>590</v>
      </c>
      <c r="E51" s="227"/>
      <c r="F51" s="299">
        <v>0</v>
      </c>
      <c r="G51" s="300">
        <v>0</v>
      </c>
      <c r="H51" s="252"/>
      <c r="J51" s="198"/>
      <c r="K51" s="198"/>
      <c r="L51" s="198"/>
    </row>
    <row r="52" spans="2:12" ht="15.75" customHeight="1">
      <c r="B52" s="350">
        <v>6.2</v>
      </c>
      <c r="C52" s="351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6">
        <v>6.2</v>
      </c>
      <c r="C53" s="297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0" t="s">
        <v>556</v>
      </c>
      <c r="E55" s="290"/>
      <c r="F55" s="339" t="s">
        <v>557</v>
      </c>
      <c r="G55" s="339"/>
      <c r="J55" s="198"/>
    </row>
    <row r="56" spans="2:12">
      <c r="C56" s="230"/>
      <c r="D56" s="291" t="s">
        <v>592</v>
      </c>
      <c r="E56" s="290"/>
      <c r="F56" s="365" t="s">
        <v>558</v>
      </c>
      <c r="G56" s="339"/>
      <c r="J56" s="198"/>
    </row>
    <row r="57" spans="2:12">
      <c r="C57" s="230"/>
      <c r="D57" s="291"/>
      <c r="E57" s="290"/>
      <c r="F57" s="289"/>
      <c r="G57" s="290"/>
      <c r="J57" s="198"/>
    </row>
    <row r="58" spans="2:12">
      <c r="C58" s="230"/>
      <c r="D58" s="291"/>
      <c r="E58" s="290"/>
      <c r="F58" s="289"/>
      <c r="G58" s="290"/>
      <c r="J58" s="198"/>
    </row>
    <row r="59" spans="2:12">
      <c r="C59" s="230"/>
      <c r="D59" s="291"/>
      <c r="E59" s="290"/>
      <c r="F59" s="289"/>
      <c r="G59" s="290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>
      <c r="B65" s="301" t="s">
        <v>595</v>
      </c>
      <c r="C65" s="282"/>
      <c r="D65" s="282"/>
      <c r="E65" s="282"/>
      <c r="F65" s="374" t="s">
        <v>596</v>
      </c>
      <c r="G65" s="374"/>
      <c r="H65" s="281"/>
    </row>
    <row r="66" spans="2:8" s="280" customFormat="1" ht="20.25" customHeight="1">
      <c r="B66" s="302" t="s">
        <v>598</v>
      </c>
      <c r="C66" s="283"/>
      <c r="D66" s="283"/>
      <c r="E66" s="283"/>
      <c r="F66" s="284"/>
      <c r="G66" s="285"/>
      <c r="H66" s="281"/>
    </row>
    <row r="67" spans="2:8" s="280" customFormat="1" ht="15.75" customHeight="1">
      <c r="B67" s="287" t="s">
        <v>597</v>
      </c>
      <c r="C67" s="286"/>
      <c r="D67" s="286"/>
      <c r="E67" s="286"/>
      <c r="F67" s="287"/>
      <c r="G67" s="288"/>
      <c r="H67" s="281"/>
    </row>
    <row r="68" spans="2:8" ht="14.25" customHeight="1">
      <c r="B68" s="232"/>
      <c r="C68" s="232"/>
    </row>
    <row r="69" spans="2:8" ht="14.25" customHeight="1">
      <c r="B69" s="232"/>
      <c r="C69" s="232"/>
      <c r="D69" s="291"/>
      <c r="F69" s="366"/>
      <c r="G69" s="366"/>
    </row>
    <row r="70" spans="2:8" ht="14.25" customHeight="1">
      <c r="B70" s="233"/>
      <c r="C70" s="233"/>
      <c r="D70" s="292"/>
      <c r="E70" s="172"/>
      <c r="F70" s="367"/>
      <c r="G70" s="367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elCfluCghbqbChVXwV4k8fwXglOCwTachnkoOxZvlA0=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EVEw7+SAHELkNMpX037dKq5rBAIFKaLMfpu0TQRqGqs=</DigestValue>
    </Reference>
  </SignedInfo>
  <SignatureValue>WEL5iFn/R6f01lA4nPbU6hIS4GS9DxbYJYXvQoumI4HfS39FbBjqt/XsJlcJl3h3W1D8lHHtq9cN
YnZ26C11Mn5QWK48xwVR7ihYXWmPvC1IiVW7Z7/VboUJYorGOR6fLZpXrg7JMiCPsfxDBlNRIdjB
3+va8nrb65LedpvtlxJoqpbgE3KcfycyqGFNw6RQzUxrR0oPEVxoYZ9qJ0BJnjchHR8NUPPq6Cs5
nvE8Ea87C5HS1rU69yiHShiNfQAjJXdMDH1+iEkrEc2+pWcP4j9aIoz0T988uvS6Iwm8sO44r3A8
wHVx5tP10z7WIhZJ92kA7LejeqKhfMUHLsOVaA==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6mZYSIyen8PtobXa3P0DGewx/hlMU/E8x4NYv8/phBs=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38FimhWu1NAUX/zSc/ASLUAg+dutr1o6CtVqNNT1Twk=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2025-03-17T06:34:04Z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2025-03-17T06:34:04Z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6BYPeao+yhVCIMi6nbWSQNidrx27+LhzK10HGDsJtQs=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p0kjGfAC+ETlZqJB7ZviLembqHME+XQl6BpE52Amz4E=</DigestValue>
    </Reference>
  </SignedInfo>
  <SignatureValue>b4qbZdgJoigwaNcYIfqlnshBZIlbwluKLskwXlKg6CdlSTONRk5FLj9kiUrMxdXGGvOZpc0dreiJ
d/RvHDhIsNDfmmOsjnrApZswzv2D+pRuWkDA1ii0ahEgkE+1hEMC7P2N2HJ/hrKo71HKCMFg3IM4
QlMuiFMztdKmAs3Rtfv7YyCJ+odMcaw0sjkELfCkk6pOWuwXou+dtpC13nhLC4lyDSZbU/VSTX65
0FgA0mgJge6cdMtflPKfFcZEkQ8vN9bWE6A6zrsMOkhTvGG8lMecgDULNKS6Qto6TFF5weGC6LCU
z11Pa2nUJVkLCJg/1i7n5QsHI8fDChop+uAWkQ==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18LCgt0RxFimRCXCBdWGFAkj1gRdVMncHQrNvJcVsQ8=</DigestValue>
      </Reference>
      <Reference URI="/xl/comments1.xml?ContentType=application/vnd.openxmlformats-officedocument.spreadsheetml.comments+xml">
        <DigestMethod Algorithm="http://www.w3.org/2001/04/xmlenc#sha256"/>
        <DigestValue>/A4t1RLh390o3qz6yTWDAuD2vTaYQwawjdZqztlbSLY=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PaThfS+5VIVg8xdrT5TqLfUYs17a1txur0aqSnFGAS0=</DigestValue>
      </Reference>
      <Reference URI="/xl/drawings/vmlDrawing1.vml?ContentType=application/vnd.openxmlformats-officedocument.vmlDrawing">
        <DigestMethod Algorithm="http://www.w3.org/2001/04/xmlenc#sha256"/>
        <DigestValue>mBC4S1EEeaqgSbLxoFUxrH+A8Ax1N5jDPe+iyWubGso=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lAM73B8cUs+i8s/AlKSJ9xwG0wPqhyHBCbMQCwqx/v4=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6mZYSIyen8PtobXa3P0DGewx/hlMU/E8x4NYv8/phBs=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3ncIhn86nMGLWAMQtHNq+Z6GD82CN9EFJmNHc+47SvI=</DigestValue>
      </Reference>
      <Reference URI="/xl/worksheets/sheet3.xml?ContentType=application/vnd.openxmlformats-officedocument.spreadsheetml.worksheet+xml">
        <DigestMethod Algorithm="http://www.w3.org/2001/04/xmlenc#sha256"/>
        <DigestValue>4FBRjnbK5izGu6YPCCLVhHaGaw5Y8j1ERfzVMvH/05s=</DigestValue>
      </Reference>
      <Reference URI="/xl/worksheets/sheet4.xml?ContentType=application/vnd.openxmlformats-officedocument.spreadsheetml.worksheet+xml">
        <DigestMethod Algorithm="http://www.w3.org/2001/04/xmlenc#sha256"/>
        <DigestValue>/nc9FL3IgsC2ykFSprmFFDluKlR/aqiazYs1+WZQljo=</DigestValue>
      </Reference>
      <Reference URI="/xl/worksheets/sheet5.xml?ContentType=application/vnd.openxmlformats-officedocument.spreadsheetml.worksheet+xml">
        <DigestMethod Algorithm="http://www.w3.org/2001/04/xmlenc#sha256"/>
        <DigestValue>IiNltFO/j+AQoE+2nfEYseIuCCTnn1E7oFR3vLtolzo=</DigestValue>
      </Reference>
      <Reference URI="/xl/worksheets/sheet6.xml?ContentType=application/vnd.openxmlformats-officedocument.spreadsheetml.worksheet+xml">
        <DigestMethod Algorithm="http://www.w3.org/2001/04/xmlenc#sha256"/>
        <DigestValue>38FimhWu1NAUX/zSc/ASLUAg+dutr1o6CtVqNNT1Twk=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2025-03-17T11:31:57Z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2025-03-17T11:31:57Z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2024-11-18T01:58:14Z</cp:lastPrinted>
  <dcterms:created xsi:type="dcterms:W3CDTF">2014-09-25T08:23:57Z</dcterms:created>
  <dcterms:modified xsi:type="dcterms:W3CDTF">2025-03-17T02:45:22Z</dcterms:modified>
</cp:coreProperties>
</file>