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hulhn\2. BAU Funds\Công bố TT\Monthly Report\2025\01 2025\"/>
    </mc:Choice>
  </mc:AlternateContent>
  <bookViews>
    <workbookView xWindow="0" yWindow="0" windowWidth="16800" windowHeight="8715" tabRatio="944" firstSheet="5" activeTab="8"/>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BCDanhMucDauTu_06029!$A$1:$G$78</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F27" i="9" l="1"/>
  <c r="G23" i="12" l="1"/>
  <c r="F31" i="11" l="1"/>
  <c r="F30" i="11"/>
  <c r="F32" i="11"/>
  <c r="F33" i="11"/>
  <c r="C10" i="12"/>
  <c r="E41" i="12" l="1"/>
  <c r="L39" i="12" l="1"/>
  <c r="L40" i="12"/>
  <c r="L20" i="12"/>
  <c r="L21" i="12"/>
  <c r="L22" i="12"/>
  <c r="L23" i="12"/>
  <c r="L24" i="12"/>
  <c r="L25" i="12"/>
  <c r="L26" i="12"/>
  <c r="L27" i="12"/>
  <c r="L28" i="12"/>
  <c r="L29" i="12"/>
  <c r="L30" i="12"/>
  <c r="L31" i="12"/>
  <c r="L32" i="12"/>
  <c r="L33" i="12"/>
  <c r="L34" i="12"/>
  <c r="L35" i="12"/>
  <c r="L36" i="12"/>
  <c r="L38" i="12"/>
  <c r="L19" i="12"/>
  <c r="D41" i="12"/>
  <c r="F30" i="9" l="1"/>
  <c r="F22" i="9" l="1"/>
  <c r="F42" i="9" l="1"/>
  <c r="F43" i="9"/>
  <c r="F44" i="9"/>
  <c r="F45" i="9"/>
  <c r="F46" i="9"/>
  <c r="F47" i="9"/>
  <c r="F48" i="9"/>
  <c r="F50" i="9"/>
  <c r="F51" i="9"/>
  <c r="F52" i="9"/>
  <c r="F54" i="9"/>
  <c r="F55" i="9"/>
  <c r="F56" i="9"/>
  <c r="F57" i="9"/>
  <c r="F17" i="9"/>
  <c r="F18" i="9"/>
  <c r="F19" i="9"/>
  <c r="F24" i="9"/>
  <c r="F36" i="9"/>
  <c r="F37" i="9"/>
  <c r="F38" i="9"/>
  <c r="F40" i="9"/>
  <c r="F26" i="11" l="1"/>
  <c r="F25" i="11"/>
  <c r="F27" i="11" l="1"/>
  <c r="F24" i="11"/>
  <c r="F23" i="11"/>
  <c r="F22" i="11"/>
  <c r="F21" i="11"/>
  <c r="F20" i="11"/>
  <c r="F19" i="11"/>
  <c r="F53" i="11" l="1"/>
  <c r="M20" i="12" l="1"/>
  <c r="F55" i="11"/>
  <c r="F17" i="11"/>
  <c r="F18" i="11"/>
  <c r="F28" i="11"/>
  <c r="F29" i="11"/>
  <c r="F15" i="9" l="1"/>
  <c r="M34" i="12" l="1"/>
  <c r="M19" i="12" l="1"/>
  <c r="D9" i="27" l="1"/>
  <c r="F16" i="11" l="1"/>
  <c r="D34" i="11" l="1"/>
  <c r="D44" i="11" s="1"/>
  <c r="F34" i="11"/>
  <c r="M39" i="12" l="1"/>
  <c r="M40" i="12"/>
  <c r="A4" i="23" l="1"/>
  <c r="A4" i="22"/>
  <c r="C10" i="20"/>
  <c r="C9" i="21" s="1"/>
  <c r="C9" i="22" s="1"/>
  <c r="C9" i="23" s="1"/>
  <c r="A5" i="20"/>
  <c r="A4" i="21" s="1"/>
  <c r="D10" i="8"/>
  <c r="A5" i="8"/>
  <c r="M38" i="12"/>
  <c r="M37" i="12"/>
  <c r="M36" i="12"/>
  <c r="M35" i="12"/>
  <c r="M33" i="12"/>
  <c r="M32" i="12"/>
  <c r="M31" i="12"/>
  <c r="M30" i="12"/>
  <c r="M29" i="12"/>
  <c r="M28" i="12"/>
  <c r="M27" i="12"/>
  <c r="M26" i="12"/>
  <c r="M25" i="12"/>
  <c r="M24" i="12"/>
  <c r="M23" i="12"/>
  <c r="M22" i="12"/>
  <c r="G22" i="12"/>
  <c r="M21" i="12"/>
  <c r="G21" i="12"/>
  <c r="M18" i="12"/>
  <c r="G18" i="12"/>
  <c r="G17" i="12"/>
  <c r="G16" i="12"/>
  <c r="G15" i="12"/>
  <c r="A5" i="12"/>
  <c r="D10" i="28"/>
  <c r="A5" i="28"/>
  <c r="F62" i="11"/>
  <c r="D37" i="11"/>
  <c r="C10" i="11"/>
  <c r="A5" i="11"/>
  <c r="C10" i="10"/>
  <c r="A5" i="10"/>
  <c r="C10" i="9"/>
  <c r="A5" i="9"/>
  <c r="E12" i="17"/>
  <c r="D12" i="17"/>
  <c r="B10" i="17"/>
  <c r="A5" i="17"/>
  <c r="O49" i="16"/>
  <c r="N49" i="16"/>
  <c r="B10" i="16"/>
  <c r="A5" i="16"/>
  <c r="B6" i="19"/>
  <c r="C5" i="19"/>
  <c r="B5" i="19"/>
  <c r="C4" i="19"/>
  <c r="B4" i="19"/>
  <c r="C3" i="19"/>
  <c r="B3" i="19"/>
  <c r="C2" i="19"/>
  <c r="B2" i="19"/>
  <c r="L44" i="12" l="1"/>
  <c r="I1" i="12" s="1"/>
  <c r="M44" i="12"/>
  <c r="F37" i="11"/>
  <c r="F44" i="11" l="1"/>
  <c r="F63" i="11" s="1"/>
  <c r="K1" i="12"/>
  <c r="D17" i="12" s="1"/>
  <c r="G32" i="11" l="1"/>
  <c r="G33" i="11"/>
  <c r="G30" i="11"/>
  <c r="G31" i="11"/>
  <c r="D18" i="12"/>
  <c r="D20" i="12"/>
  <c r="G42" i="11"/>
  <c r="G26" i="11"/>
  <c r="G25" i="11"/>
  <c r="G58" i="11"/>
  <c r="G22" i="11"/>
  <c r="G24" i="11"/>
  <c r="G19" i="11"/>
  <c r="G21" i="11"/>
  <c r="G23" i="11"/>
  <c r="G27" i="11"/>
  <c r="G20" i="11"/>
  <c r="D19" i="12"/>
  <c r="D23" i="12"/>
  <c r="D16" i="12"/>
  <c r="D15" i="12"/>
  <c r="D21" i="12"/>
  <c r="D22" i="12"/>
  <c r="G48" i="11"/>
  <c r="G29" i="11"/>
  <c r="G18" i="11"/>
  <c r="G17" i="11"/>
  <c r="G28" i="11"/>
  <c r="G53" i="11"/>
  <c r="G50" i="11"/>
  <c r="G16" i="11"/>
  <c r="G63" i="11"/>
  <c r="G62" i="11"/>
  <c r="G57" i="11"/>
  <c r="G56" i="11"/>
  <c r="C6" i="19"/>
  <c r="C7" i="19"/>
  <c r="G34" i="11"/>
  <c r="G37" i="11"/>
  <c r="G44" i="11"/>
  <c r="G55" i="11" l="1"/>
</calcChain>
</file>

<file path=xl/sharedStrings.xml><?xml version="1.0" encoding="utf-8"?>
<sst xmlns="http://schemas.openxmlformats.org/spreadsheetml/2006/main" count="1033" uniqueCount="688">
  <si>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</si>
  <si>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</si>
  <si>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</si>
  <si>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</si>
  <si>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</si>
  <si>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</si>
  <si>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</si>
  <si>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</si>
  <si>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</si>
  <si>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</si>
  <si>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</si>
  <si>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</si>
  <si>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</si>
  <si>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</si>
  <si>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</si>
  <si>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</si>
  <si>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</si>
  <si>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</si>
  <si>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</si>
  <si>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</si>
  <si>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</si>
  <si>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</si>
  <si>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</si>
  <si>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</si>
  <si>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</si>
  <si>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</si>
  <si>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</si>
  <si>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</si>
  <si>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</si>
  <si>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</si>
  <si>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</si>
  <si>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</si>
  <si>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</si>
  <si>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</si>
  <si>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</si>
  <si>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</si>
  <si>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</si>
  <si>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</si>
  <si>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</si>
  <si>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</si>
  <si>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</si>
  <si>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</si>
  <si>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</si>
  <si>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</si>
  <si>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</si>
  <si>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</si>
  <si>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</si>
  <si>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</si>
  <si>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</si>
  <si>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</si>
  <si>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</si>
  <si>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</si>
  <si>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</si>
  <si>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</si>
  <si>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</si>
  <si>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</si>
  <si>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</si>
  <si>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</si>
  <si>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</si>
  <si>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</si>
  <si>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</si>
  <si>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</si>
  <si>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</si>
  <si>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</si>
  <si>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</si>
  <si>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</si>
  <si>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</si>
  <si>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</si>
  <si>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</si>
  <si>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</si>
  <si>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</si>
  <si>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</si>
  <si>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</si>
  <si>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</si>
  <si>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</si>
  <si>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</si>
  <si>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</si>
  <si>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</si>
  <si>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</si>
  <si>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</si>
  <si>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</si>
  <si>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</si>
  <si>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</si>
  <si>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</si>
  <si>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</si>
  <si>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</si>
  <si>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</si>
  <si>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</si>
  <si>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</si>
  <si>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</si>
  <si>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</si>
  <si>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</si>
  <si>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</si>
  <si>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</si>
  <si>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</si>
  <si>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</si>
  <si>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</si>
  <si>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</si>
  <si>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</si>
  <si>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</si>
  <si>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</si>
  <si>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</si>
  <si>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</si>
  <si>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</si>
  <si>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</si>
  <si>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</si>
  <si>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</si>
  <si>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</si>
  <si>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</si>
  <si>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</si>
  <si>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</si>
  <si>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</si>
  <si>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</si>
  <si>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</si>
  <si>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</si>
  <si>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</si>
  <si>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</si>
  <si>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</si>
  <si>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</si>
  <si>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</si>
  <si>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</si>
  <si>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</si>
  <si>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</si>
  <si>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</si>
  <si>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</si>
  <si>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</si>
  <si>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</si>
  <si>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</si>
  <si>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</si>
  <si>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</si>
  <si>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</si>
  <si>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</si>
  <si>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</si>
  <si>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</si>
  <si>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</si>
  <si>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</si>
  <si>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</si>
  <si>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</si>
  <si>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</si>
  <si>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</si>
  <si>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</si>
  <si>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</si>
  <si>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</si>
  <si>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</si>
  <si>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</si>
  <si>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</si>
  <si>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</si>
  <si>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</si>
  <si>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</si>
  <si>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</si>
  <si>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</si>
  <si>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</si>
  <si>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</si>
  <si>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</si>
  <si>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</si>
  <si>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</si>
  <si>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</si>
  <si>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</si>
  <si>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</si>
  <si>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</si>
  <si>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</si>
  <si>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</si>
  <si>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</si>
  <si>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</si>
  <si>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</si>
  <si>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</si>
  <si>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</si>
  <si>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</si>
  <si>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</si>
  <si>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</si>
  <si>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</si>
  <si>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</si>
  <si>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</si>
  <si>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</si>
  <si>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</si>
  <si>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</si>
  <si>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</si>
  <si>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</si>
  <si>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</si>
  <si>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</si>
  <si>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</si>
  <si>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</si>
  <si>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</si>
  <si>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</si>
  <si>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</si>
  <si>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</si>
  <si>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</si>
  <si>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</si>
  <si>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</si>
  <si>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</si>
  <si>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</si>
  <si>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</si>
  <si>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</si>
  <si>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</si>
  <si>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</si>
  <si>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</si>
  <si>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</si>
  <si>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</si>
  <si>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</si>
  <si>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</si>
  <si>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</si>
  <si>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</si>
  <si>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</si>
  <si>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</si>
  <si>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</si>
  <si>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</si>
  <si>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</si>
  <si>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</si>
  <si>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</si>
  <si>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</si>
  <si>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</si>
  <si>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</si>
  <si>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</si>
  <si>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</si>
  <si>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</si>
  <si>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</si>
  <si>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</si>
  <si>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</si>
  <si>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</si>
  <si>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</si>
  <si>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</si>
  <si>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</si>
  <si>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</si>
  <si>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</si>
  <si>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</si>
  <si>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</si>
  <si>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</si>
  <si>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</si>
  <si>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</si>
  <si>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</si>
  <si>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</si>
  <si>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</si>
  <si>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</si>
  <si>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</si>
  <si>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</si>
  <si>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</si>
  <si>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</si>
  <si>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</si>
  <si>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</si>
  <si>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</si>
  <si>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</si>
  <si>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</si>
  <si>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</si>
  <si>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</si>
  <si>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</si>
  <si>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</si>
  <si>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</si>
  <si>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</si>
  <si>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</si>
  <si>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</si>
  <si>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</si>
  <si>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</si>
  <si>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</si>
  <si>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</si>
  <si>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</si>
  <si>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</si>
  <si>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</si>
  <si>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</si>
  <si>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</si>
  <si>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</si>
  <si>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</si>
  <si>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</si>
  <si>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</si>
  <si>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</si>
  <si>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</si>
  <si>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</si>
  <si>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</si>
  <si>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</si>
  <si>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</si>
  <si>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</si>
  <si>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</si>
  <si>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</si>
  <si>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</si>
  <si>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</si>
  <si>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</si>
  <si>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</si>
  <si>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</si>
  <si>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</si>
  <si>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</si>
  <si>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</si>
  <si>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</si>
  <si>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</si>
  <si>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</si>
  <si>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</si>
  <si>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</si>
  <si>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</si>
  <si>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</si>
  <si>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</si>
  <si>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</si>
  <si>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</si>
  <si>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</si>
  <si>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</si>
  <si>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</si>
  <si>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</si>
  <si>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</si>
  <si>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</si>
  <si>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</si>
  <si>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</si>
  <si>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</si>
  <si>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</si>
  <si>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</si>
  <si>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</si>
  <si>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</si>
  <si>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</si>
  <si>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</si>
  <si>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</si>
  <si>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</si>
  <si>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</si>
  <si>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</si>
  <si>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</si>
  <si>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</si>
  <si>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</si>
  <si>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</si>
  <si>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</si>
  <si>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</si>
  <si>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</si>
  <si>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</si>
  <si>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</si>
  <si>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</si>
  <si>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</si>
  <si>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</si>
  <si>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</si>
  <si>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</si>
  <si>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</si>
  <si>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</si>
  <si>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</si>
  <si>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</si>
  <si>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</si>
  <si>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</si>
  <si>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</si>
  <si>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</si>
  <si>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</si>
  <si>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</si>
  <si>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</si>
  <si>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</si>
  <si>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</si>
  <si>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</si>
  <si>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</si>
  <si>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</si>
  <si>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</si>
  <si>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</si>
  <si>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</si>
  <si>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</si>
  <si>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</si>
  <si>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</si>
  <si>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</si>
  <si>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</si>
  <si>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</si>
  <si>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</si>
  <si>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</si>
  <si>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</si>
  <si>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</si>
  <si>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</si>
  <si>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</si>
  <si>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</si>
  <si>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</si>
  <si>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</si>
  <si>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</si>
  <si>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</si>
  <si>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</si>
  <si>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</si>
  <si>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</si>
  <si>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</si>
  <si>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</si>
  <si>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</si>
  <si>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</si>
  <si>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</si>
  <si>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</si>
  <si>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</si>
  <si>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</si>
  <si>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</si>
  <si>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</si>
  <si>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</si>
  <si>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</si>
  <si>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</si>
  <si>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</si>
  <si>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</si>
  <si>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</si>
  <si>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</si>
  <si>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</si>
  <si>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</si>
  <si>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</si>
  <si>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</si>
  <si>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</si>
  <si>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</si>
  <si>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</si>
  <si>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</si>
  <si>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</si>
  <si>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</si>
  <si>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</si>
  <si>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</si>
  <si>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</si>
  <si>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</si>
  <si>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</si>
  <si>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</si>
  <si>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</si>
  <si>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</si>
  <si>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</si>
  <si>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</si>
  <si>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</si>
  <si>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</si>
  <si>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</si>
  <si>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</si>
  <si>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</si>
  <si>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</si>
  <si>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</si>
  <si>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</si>
  <si>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</si>
  <si>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</si>
  <si>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</si>
  <si>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</si>
  <si>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</si>
  <si>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</si>
  <si>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</si>
  <si>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</si>
  <si>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</si>
  <si>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</si>
  <si>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</si>
  <si>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</si>
  <si>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</si>
  <si>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</si>
  <si>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</si>
  <si>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</si>
  <si>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</si>
  <si>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</si>
  <si>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</si>
  <si>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</si>
  <si>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</si>
  <si>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</si>
  <si>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</si>
  <si>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</si>
  <si>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</si>
  <si>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</si>
  <si>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</si>
  <si>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</si>
  <si>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</si>
  <si>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</si>
  <si>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</si>
  <si>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</si>
  <si>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</si>
  <si>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</si>
  <si>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</si>
  <si>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</si>
  <si>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</si>
  <si>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</si>
  <si>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</si>
  <si>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</si>
  <si>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</si>
  <si>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</si>
  <si>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</si>
  <si>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</si>
  <si>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</si>
  <si>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</si>
  <si>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</si>
  <si>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</si>
  <si>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</si>
  <si>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</si>
  <si>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</si>
  <si>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</si>
  <si>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</si>
  <si>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</si>
  <si>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</si>
  <si>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</si>
  <si>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</si>
  <si>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</si>
  <si>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</si>
  <si>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</si>
  <si>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</si>
  <si>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</si>
  <si>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</si>
  <si>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</si>
  <si>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</si>
  <si>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</si>
  <si>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</si>
  <si>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</si>
  <si>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</si>
  <si>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</si>
  <si>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</si>
  <si>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</si>
  <si>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</si>
  <si>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</si>
  <si>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</si>
  <si>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</si>
  <si>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</si>
  <si>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</si>
  <si>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</si>
  <si>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</si>
  <si>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</si>
  <si>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</si>
  <si>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</si>
  <si>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</si>
  <si>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</si>
  <si>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</si>
  <si>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</si>
  <si>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</si>
  <si>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</si>
  <si>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</si>
  <si>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</si>
  <si>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</si>
  <si>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</si>
  <si>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</si>
  <si>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</si>
  <si>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</si>
  <si>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</si>
  <si>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</si>
  <si>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</si>
  <si>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</si>
  <si>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</si>
  <si>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</si>
  <si>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</si>
  <si>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</si>
  <si>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</si>
  <si>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</si>
  <si>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</si>
  <si>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</si>
  <si>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</si>
  <si>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</si>
  <si>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</si>
  <si>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</si>
  <si>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</si>
  <si>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</si>
  <si>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</si>
  <si>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</si>
  <si>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</si>
  <si>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</si>
  <si>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</si>
  <si>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</si>
  <si>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</si>
  <si>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</si>
  <si>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</si>
  <si>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</si>
  <si>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</si>
  <si>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</si>
  <si>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</si>
  <si>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</si>
  <si>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</si>
  <si>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</si>
  <si>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</si>
  <si>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</si>
  <si>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</si>
  <si>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</si>
  <si>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</si>
  <si>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</si>
  <si>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</si>
  <si>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</si>
  <si>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</si>
  <si>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</si>
  <si>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</si>
  <si>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</si>
  <si>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</si>
  <si>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</si>
  <si>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</si>
  <si>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</si>
  <si>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</si>
  <si>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</si>
  <si>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</si>
  <si>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</si>
  <si>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</si>
  <si>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</si>
  <si>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</si>
  <si>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</si>
  <si>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</si>
  <si>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</si>
  <si>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</si>
  <si>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</si>
  <si>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</si>
  <si>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</si>
  <si>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</si>
  <si>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</si>
  <si>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</si>
  <si>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</si>
  <si>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</si>
  <si>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</si>
  <si>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</si>
  <si>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</si>
  <si>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</si>
  <si>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</si>
  <si>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</si>
  <si>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</si>
  <si>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</si>
  <si>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</si>
  <si>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</si>
  <si>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</si>
  <si>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</si>
  <si>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</si>
  <si>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</si>
  <si>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</si>
  <si>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</si>
  <si>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</si>
  <si>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</si>
  <si>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</si>
  <si>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</si>
  <si>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</si>
  <si>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</si>
  <si>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</si>
  <si>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</si>
  <si>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</si>
  <si>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</si>
  <si>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</si>
  <si>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</si>
  <si>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</si>
  <si>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</si>
  <si>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</si>
  <si>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</si>
  <si>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</si>
  <si>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</si>
  <si>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</si>
  <si>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</si>
  <si>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</si>
  <si>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</si>
  <si>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</si>
  <si>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</si>
  <si>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</si>
  <si>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</si>
  <si>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</si>
  <si>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</si>
  <si>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</si>
  <si>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</si>
  <si>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</si>
  <si>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 xml:space="preserve">     ACB             </t>
  </si>
  <si>
    <t>so ngay trong thang</t>
  </si>
  <si>
    <t>nav binh quan</t>
  </si>
  <si>
    <t>ban</t>
  </si>
  <si>
    <t>ngày</t>
  </si>
  <si>
    <t>nav tại ngày</t>
  </si>
  <si>
    <t>số ngày</t>
  </si>
  <si>
    <t>nav*so ngay</t>
  </si>
  <si>
    <t>Tổng/Total</t>
  </si>
  <si>
    <t>Tiền gửi kỳ hạn dưới 3 tháng (1)
Deposit with term not more than three months</t>
  </si>
  <si>
    <t>Tiền gửi kỳ hạn trên 3 tháng 
Deposit with term more than three months</t>
  </si>
  <si>
    <t xml:space="preserve">     VCB             </t>
  </si>
  <si>
    <t>Đại diện được ủy quyền của Ngân hàng giám sát</t>
  </si>
  <si>
    <t>Đại diện được ủy quyền của Công ty quản lý Quỹ</t>
  </si>
  <si>
    <t xml:space="preserve">     HCM             </t>
  </si>
  <si>
    <t xml:space="preserve">     VPB             </t>
  </si>
  <si>
    <t>Cùng kỳ năm trước</t>
  </si>
  <si>
    <t>Năm 2024
Year 2024</t>
  </si>
  <si>
    <t xml:space="preserve">     CTG             </t>
  </si>
  <si>
    <t>mua</t>
  </si>
  <si>
    <t xml:space="preserve">     BVH             </t>
  </si>
  <si>
    <t xml:space="preserve">     MBB             </t>
  </si>
  <si>
    <t xml:space="preserve">     SSI             </t>
  </si>
  <si>
    <t>1.1. Cổ tức được nhận
Income from Dividend</t>
  </si>
  <si>
    <t xml:space="preserve">     TPB             </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</si>
  <si>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</si>
  <si>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</si>
  <si>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</si>
  <si>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</si>
  <si>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BID             </t>
  </si>
  <si>
    <t xml:space="preserve">     EVF             </t>
  </si>
  <si>
    <t xml:space="preserve">     MSB             </t>
  </si>
  <si>
    <t xml:space="preserve">     STB             </t>
  </si>
  <si>
    <t xml:space="preserve">     VCI             </t>
  </si>
  <si>
    <t xml:space="preserve">     VIB             </t>
  </si>
  <si>
    <r>
      <t xml:space="preserve">Quyền mua SSI
</t>
    </r>
    <r>
      <rPr>
        <i/>
        <sz val="10"/>
        <color theme="1"/>
        <rFont val="Tahoma"/>
        <family val="2"/>
      </rPr>
      <t>Rights</t>
    </r>
  </si>
  <si>
    <t>quyền mua</t>
  </si>
  <si>
    <t>KỲ BÁO CÁO/ THIS PERIOD
31/12/2024</t>
  </si>
  <si>
    <t>Ngày 31 tháng 12 năm 2024
As at 31 Dec 2024</t>
  </si>
  <si>
    <t>2246.10</t>
  </si>
  <si>
    <t>Thay đổi NAV do mua lại, phát hành thêm Chứng chỉ quỹ (= III.1 - III.2)
Change of Net Asset Value due to subscription, redemption during the period</t>
  </si>
  <si>
    <t>Tháng 1 năm 2025/Jan 2025</t>
  </si>
  <si>
    <t>Tại ngày 31 tháng 01 năm 2025/ As at 31 Jan 2025</t>
  </si>
  <si>
    <t>Ngày 06 tháng 02 năm 2025
06 Feb 2025</t>
  </si>
  <si>
    <t>KỲ BÁO CÁO/ THIS PERIOD
31/01/2025</t>
  </si>
  <si>
    <t>Ngày 31 tháng 01 năm 2025
As at 31 Jan 2025</t>
  </si>
  <si>
    <t>Năm 2025
Year 2025</t>
  </si>
  <si>
    <t xml:space="preserve"> -   </t>
  </si>
  <si>
    <t xml:space="preserve">     HDB             </t>
  </si>
  <si>
    <t xml:space="preserve">     LPB             </t>
  </si>
  <si>
    <t xml:space="preserve">     PVI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</si>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</sst>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 numFmtId="219" formatCode="_-* #,##0_-;\-* #,##0_-;_-* &quot;-&quot;??_-;_-@_-"/>
  </numFmts>
  <fonts count="1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43" fontId="14" fillId="0" borderId="0" quotePrefix="1" applyFont="0" applyFill="0" applyBorder="0" applyAlignment="0">
      <protection locked="0"/>
    </xf>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2" fillId="0" borderId="0"/>
    <xf numFmtId="43" fontId="14" fillId="0" borderId="0" quotePrefix="1" applyFont="0" applyFill="0" applyBorder="0" applyAlignment="0">
      <protection locked="0"/>
    </xf>
    <xf numFmtId="169" fontId="31" fillId="0" borderId="0" applyFont="0" applyFill="0" applyBorder="0" applyAlignment="0" applyProtection="0"/>
    <xf numFmtId="0" fontId="32" fillId="0" borderId="0" applyNumberFormat="0" applyFill="0" applyBorder="0" applyAlignment="0" applyProtection="0"/>
    <xf numFmtId="170" fontId="32" fillId="0" borderId="0" applyNumberFormat="0" applyFill="0" applyBorder="0" applyAlignment="0" applyProtection="0"/>
    <xf numFmtId="170" fontId="32" fillId="0" borderId="0" applyNumberFormat="0" applyFill="0" applyBorder="0" applyAlignment="0" applyProtection="0"/>
    <xf numFmtId="171" fontId="33" fillId="0" borderId="0" applyBorder="0"/>
    <xf numFmtId="0" fontId="14" fillId="0" borderId="0"/>
    <xf numFmtId="0" fontId="3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3" fontId="36" fillId="0" borderId="0" applyFont="0" applyFill="0" applyBorder="0" applyAlignment="0" applyProtection="0"/>
    <xf numFmtId="38" fontId="35" fillId="0" borderId="0" applyFont="0" applyFill="0" applyBorder="0" applyAlignment="0" applyProtection="0"/>
    <xf numFmtId="164" fontId="37" fillId="0" borderId="0" applyFont="0" applyFill="0" applyBorder="0" applyAlignment="0" applyProtection="0"/>
    <xf numFmtId="9" fontId="38" fillId="0" borderId="0" applyFont="0" applyFill="0" applyBorder="0" applyAlignment="0" applyProtection="0"/>
    <xf numFmtId="6"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42" fontId="44" fillId="0" borderId="0" applyFont="0" applyFill="0" applyBorder="0" applyAlignment="0" applyProtection="0"/>
    <xf numFmtId="0" fontId="45" fillId="0" borderId="0" applyNumberFormat="0" applyFill="0" applyBorder="0" applyAlignment="0" applyProtection="0"/>
    <xf numFmtId="42"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42" fontId="44" fillId="0" borderId="0" applyFont="0" applyFill="0" applyBorder="0" applyAlignment="0" applyProtection="0"/>
    <xf numFmtId="174" fontId="44"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64" fontId="31"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169" fontId="31" fillId="0" borderId="0" applyFont="0" applyFill="0" applyBorder="0" applyAlignment="0" applyProtection="0"/>
    <xf numFmtId="42" fontId="44" fillId="0" borderId="0" applyFont="0" applyFill="0" applyBorder="0" applyAlignment="0" applyProtection="0"/>
    <xf numFmtId="164"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0" fontId="45" fillId="0" borderId="0" applyNumberFormat="0" applyFill="0" applyBorder="0" applyAlignment="0" applyProtection="0"/>
    <xf numFmtId="176" fontId="14" fillId="0" borderId="0" applyFont="0" applyFill="0" applyBorder="0" applyAlignment="0" applyProtection="0"/>
    <xf numFmtId="177"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0" fontId="50" fillId="17" borderId="0" applyNumberFormat="0" applyBorder="0" applyAlignment="0" applyProtection="0"/>
    <xf numFmtId="0" fontId="12" fillId="4" borderId="0" applyNumberFormat="0" applyBorder="0" applyAlignment="0" applyProtection="0"/>
    <xf numFmtId="170" fontId="50" fillId="18" borderId="0" applyNumberFormat="0" applyBorder="0" applyAlignment="0" applyProtection="0"/>
    <xf numFmtId="0" fontId="12" fillId="6" borderId="0" applyNumberFormat="0" applyBorder="0" applyAlignment="0" applyProtection="0"/>
    <xf numFmtId="170" fontId="50" fillId="19" borderId="0" applyNumberFormat="0" applyBorder="0" applyAlignment="0" applyProtection="0"/>
    <xf numFmtId="0" fontId="12" fillId="8" borderId="0" applyNumberFormat="0" applyBorder="0" applyAlignment="0" applyProtection="0"/>
    <xf numFmtId="170" fontId="50" fillId="20" borderId="0" applyNumberFormat="0" applyBorder="0" applyAlignment="0" applyProtection="0"/>
    <xf numFmtId="0" fontId="12" fillId="10" borderId="0" applyNumberFormat="0" applyBorder="0" applyAlignment="0" applyProtection="0"/>
    <xf numFmtId="170" fontId="50" fillId="21" borderId="0" applyNumberFormat="0" applyBorder="0" applyAlignment="0" applyProtection="0"/>
    <xf numFmtId="0" fontId="12" fillId="12" borderId="0" applyNumberFormat="0" applyBorder="0" applyAlignment="0" applyProtection="0"/>
    <xf numFmtId="170"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0" fontId="50" fillId="23" borderId="0" applyNumberFormat="0" applyBorder="0" applyAlignment="0" applyProtection="0"/>
    <xf numFmtId="0" fontId="12" fillId="5" borderId="0" applyNumberFormat="0" applyBorder="0" applyAlignment="0" applyProtection="0"/>
    <xf numFmtId="170" fontId="50" fillId="24" borderId="0" applyNumberFormat="0" applyBorder="0" applyAlignment="0" applyProtection="0"/>
    <xf numFmtId="0" fontId="12" fillId="7" borderId="0" applyNumberFormat="0" applyBorder="0" applyAlignment="0" applyProtection="0"/>
    <xf numFmtId="170" fontId="50" fillId="25" borderId="0" applyNumberFormat="0" applyBorder="0" applyAlignment="0" applyProtection="0"/>
    <xf numFmtId="0" fontId="12" fillId="9" borderId="0" applyNumberFormat="0" applyBorder="0" applyAlignment="0" applyProtection="0"/>
    <xf numFmtId="170" fontId="50" fillId="20" borderId="0" applyNumberFormat="0" applyBorder="0" applyAlignment="0" applyProtection="0"/>
    <xf numFmtId="0" fontId="12" fillId="11" borderId="0" applyNumberFormat="0" applyBorder="0" applyAlignment="0" applyProtection="0"/>
    <xf numFmtId="170" fontId="50" fillId="23" borderId="0" applyNumberFormat="0" applyBorder="0" applyAlignment="0" applyProtection="0"/>
    <xf numFmtId="0" fontId="12" fillId="13" borderId="0" applyNumberFormat="0" applyBorder="0" applyAlignment="0" applyProtection="0"/>
    <xf numFmtId="170" fontId="50" fillId="26" borderId="0" applyNumberFormat="0" applyBorder="0" applyAlignment="0" applyProtection="0"/>
    <xf numFmtId="0" fontId="12" fillId="15" borderId="0" applyNumberFormat="0" applyBorder="0" applyAlignment="0" applyProtection="0"/>
    <xf numFmtId="170" fontId="54" fillId="27" borderId="0" applyNumberFormat="0" applyBorder="0" applyAlignment="0" applyProtection="0"/>
    <xf numFmtId="170" fontId="54" fillId="24" borderId="0" applyNumberFormat="0" applyBorder="0" applyAlignment="0" applyProtection="0"/>
    <xf numFmtId="170" fontId="54" fillId="25"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0" borderId="0" applyNumberFormat="0" applyBorder="0" applyAlignment="0" applyProtection="0"/>
    <xf numFmtId="170" fontId="54" fillId="31" borderId="0" applyNumberFormat="0" applyBorder="0" applyAlignment="0" applyProtection="0"/>
    <xf numFmtId="170" fontId="54" fillId="32" borderId="0" applyNumberFormat="0" applyBorder="0" applyAlignment="0" applyProtection="0"/>
    <xf numFmtId="170" fontId="54" fillId="33"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4" borderId="0" applyNumberFormat="0" applyBorder="0" applyAlignment="0" applyProtection="0"/>
    <xf numFmtId="0" fontId="55" fillId="0" borderId="0" applyNumberFormat="0" applyAlignment="0"/>
    <xf numFmtId="178" fontId="14" fillId="0" borderId="0" applyFont="0" applyFill="0" applyBorder="0" applyAlignment="0" applyProtection="0"/>
    <xf numFmtId="0" fontId="56" fillId="0" borderId="0" applyFont="0" applyFill="0" applyBorder="0" applyAlignment="0" applyProtection="0"/>
    <xf numFmtId="179" fontId="57" fillId="0" borderId="0" applyFont="0" applyFill="0" applyBorder="0" applyAlignment="0" applyProtection="0"/>
    <xf numFmtId="180" fontId="14" fillId="0" borderId="0" applyFont="0" applyFill="0" applyBorder="0" applyAlignment="0" applyProtection="0"/>
    <xf numFmtId="0" fontId="56" fillId="0" borderId="0" applyFont="0" applyFill="0" applyBorder="0" applyAlignment="0" applyProtection="0"/>
    <xf numFmtId="180" fontId="14" fillId="0" borderId="0" applyFont="0" applyFill="0" applyBorder="0" applyAlignment="0" applyProtection="0"/>
    <xf numFmtId="0" fontId="58" fillId="0" borderId="0">
      <alignment horizontal="center" wrapText="1"/>
      <protection locked="0"/>
    </xf>
    <xf numFmtId="181" fontId="59" fillId="0" borderId="0" applyFont="0" applyFill="0" applyBorder="0" applyAlignment="0" applyProtection="0"/>
    <xf numFmtId="0" fontId="56" fillId="0" borderId="0" applyFont="0" applyFill="0" applyBorder="0" applyAlignment="0" applyProtection="0"/>
    <xf numFmtId="181" fontId="59" fillId="0" borderId="0" applyFont="0" applyFill="0" applyBorder="0" applyAlignment="0" applyProtection="0"/>
    <xf numFmtId="182" fontId="59" fillId="0" borderId="0" applyFont="0" applyFill="0" applyBorder="0" applyAlignment="0" applyProtection="0"/>
    <xf numFmtId="0" fontId="56" fillId="0" borderId="0" applyFont="0" applyFill="0" applyBorder="0" applyAlignment="0" applyProtection="0"/>
    <xf numFmtId="182" fontId="59" fillId="0" borderId="0" applyFont="0" applyFill="0" applyBorder="0" applyAlignment="0" applyProtection="0"/>
    <xf numFmtId="169" fontId="31" fillId="0" borderId="0" applyFont="0" applyFill="0" applyBorder="0" applyAlignment="0" applyProtection="0"/>
    <xf numFmtId="170" fontId="60" fillId="18" borderId="0" applyNumberFormat="0" applyBorder="0" applyAlignment="0" applyProtection="0"/>
    <xf numFmtId="0" fontId="56" fillId="0" borderId="0"/>
    <xf numFmtId="0" fontId="46" fillId="0" borderId="0"/>
    <xf numFmtId="0" fontId="56" fillId="0" borderId="0"/>
    <xf numFmtId="37" fontId="61" fillId="0" borderId="0"/>
    <xf numFmtId="173" fontId="14" fillId="0" borderId="0" applyFont="0" applyFill="0" applyBorder="0" applyAlignment="0" applyProtection="0"/>
    <xf numFmtId="183" fontId="14" fillId="0" borderId="0" applyFont="0" applyFill="0" applyBorder="0" applyAlignment="0" applyProtection="0"/>
    <xf numFmtId="171" fontId="33" fillId="0" borderId="0" applyFill="0"/>
    <xf numFmtId="184" fontId="33" fillId="0" borderId="0" applyNumberFormat="0" applyFill="0" applyBorder="0" applyAlignment="0">
      <alignment horizontal="center"/>
    </xf>
    <xf numFmtId="0" fontId="62" fillId="0" borderId="0" applyNumberFormat="0" applyFill="0">
      <alignment horizontal="center" vertical="center" wrapText="1"/>
    </xf>
    <xf numFmtId="171" fontId="33" fillId="0" borderId="9" applyFill="0" applyBorder="0"/>
    <xf numFmtId="41" fontId="33" fillId="0" borderId="0" applyAlignment="0"/>
    <xf numFmtId="0" fontId="62" fillId="0" borderId="0" applyFill="0" applyBorder="0">
      <alignment horizontal="center" vertical="center"/>
    </xf>
    <xf numFmtId="0" fontId="62" fillId="0" borderId="0" applyFill="0" applyBorder="0">
      <alignment horizontal="center" vertical="center"/>
    </xf>
    <xf numFmtId="171"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1"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1"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1"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5" fontId="14" fillId="0" borderId="0" applyFill="0" applyBorder="0" applyAlignment="0"/>
    <xf numFmtId="170" fontId="66" fillId="16" borderId="10" applyNumberFormat="0" applyAlignment="0" applyProtection="0"/>
    <xf numFmtId="0" fontId="67" fillId="0" borderId="0"/>
    <xf numFmtId="186" fontId="44" fillId="0" borderId="0" applyFont="0" applyFill="0" applyBorder="0" applyAlignment="0" applyProtection="0"/>
    <xf numFmtId="170" fontId="68" fillId="35" borderId="11" applyNumberFormat="0" applyAlignment="0" applyProtection="0"/>
    <xf numFmtId="1" fontId="69" fillId="0" borderId="6" applyBorder="0"/>
    <xf numFmtId="41"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87" fontId="46" fillId="0" borderId="0"/>
    <xf numFmtId="187" fontId="46" fillId="0" borderId="0"/>
    <xf numFmtId="188"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89" fontId="73" fillId="0" borderId="0" applyFont="0" applyFill="0" applyBorder="0" applyAlignment="0" applyProtection="0"/>
    <xf numFmtId="190" fontId="14" fillId="0" borderId="0" applyFont="0" applyFill="0" applyBorder="0" applyAlignment="0" applyProtection="0"/>
    <xf numFmtId="190" fontId="14" fillId="0" borderId="0" applyFont="0" applyFill="0" applyBorder="0" applyAlignment="0" applyProtection="0"/>
    <xf numFmtId="191" fontId="14" fillId="0" borderId="0"/>
    <xf numFmtId="0" fontId="14" fillId="0" borderId="0" applyFont="0" applyFill="0" applyBorder="0" applyAlignment="0" applyProtection="0"/>
    <xf numFmtId="0" fontId="14" fillId="0" borderId="0" applyFont="0" applyFill="0" applyBorder="0" applyAlignment="0" applyProtection="0"/>
    <xf numFmtId="192" fontId="14" fillId="0" borderId="0" applyFont="0" applyFill="0" applyBorder="0" applyAlignment="0" applyProtection="0"/>
    <xf numFmtId="193" fontId="14" fillId="0" borderId="0" applyFont="0" applyFill="0" applyBorder="0" applyAlignment="0" applyProtection="0"/>
    <xf numFmtId="194" fontId="14" fillId="0" borderId="0"/>
    <xf numFmtId="0" fontId="44" fillId="0" borderId="12">
      <alignment horizontal="left"/>
    </xf>
    <xf numFmtId="0" fontId="74" fillId="0" borderId="0" applyNumberFormat="0" applyAlignment="0">
      <alignment horizontal="left"/>
    </xf>
    <xf numFmtId="195" fontId="19" fillId="0" borderId="0" applyFont="0" applyFill="0" applyBorder="0" applyAlignment="0" applyProtection="0"/>
    <xf numFmtId="196" fontId="14" fillId="0" borderId="0" applyFont="0" applyFill="0" applyBorder="0" applyAlignment="0" applyProtection="0"/>
    <xf numFmtId="170"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97" fontId="19" fillId="0" borderId="13" applyFont="0" applyFill="0" applyBorder="0" applyProtection="0"/>
    <xf numFmtId="170"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0"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0"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0" fontId="82" fillId="0" borderId="19" applyNumberFormat="0" applyFill="0" applyAlignment="0" applyProtection="0"/>
    <xf numFmtId="170" fontId="82" fillId="0" borderId="0" applyNumberFormat="0" applyFill="0" applyBorder="0" applyAlignment="0" applyProtection="0"/>
    <xf numFmtId="14" fontId="32" fillId="21" borderId="16">
      <alignment horizontal="center" vertical="center" wrapText="1"/>
    </xf>
    <xf numFmtId="198" fontId="83" fillId="0" borderId="0">
      <protection locked="0"/>
    </xf>
    <xf numFmtId="198"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0"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5" fontId="89" fillId="37" borderId="0"/>
    <xf numFmtId="0" fontId="58" fillId="0" borderId="0" applyNumberFormat="0" applyFont="0" applyBorder="0" applyAlignment="0"/>
    <xf numFmtId="170" fontId="90" fillId="0" borderId="20" applyNumberFormat="0" applyFill="0" applyAlignment="0" applyProtection="0"/>
    <xf numFmtId="185" fontId="89" fillId="38" borderId="0"/>
    <xf numFmtId="38" fontId="42" fillId="0" borderId="0" applyFont="0" applyFill="0" applyBorder="0" applyAlignment="0" applyProtection="0"/>
    <xf numFmtId="40" fontId="42"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91" fillId="0" borderId="16"/>
    <xf numFmtId="199" fontId="92" fillId="0" borderId="21"/>
    <xf numFmtId="169" fontId="14" fillId="0" borderId="0" applyFont="0" applyFill="0" applyBorder="0" applyAlignment="0" applyProtection="0"/>
    <xf numFmtId="200" fontId="14" fillId="0" borderId="0" applyFont="0" applyFill="0" applyBorder="0" applyAlignment="0" applyProtection="0"/>
    <xf numFmtId="201" fontId="42" fillId="0" borderId="0" applyFont="0" applyFill="0" applyBorder="0" applyAlignment="0" applyProtection="0"/>
    <xf numFmtId="202" fontId="42" fillId="0" borderId="0" applyFont="0" applyFill="0" applyBorder="0" applyAlignment="0" applyProtection="0"/>
    <xf numFmtId="203" fontId="44" fillId="0" borderId="0" applyFont="0" applyFill="0" applyBorder="0" applyAlignment="0" applyProtection="0"/>
    <xf numFmtId="204" fontId="44" fillId="0" borderId="0" applyFont="0" applyFill="0" applyBorder="0" applyAlignment="0" applyProtection="0"/>
    <xf numFmtId="0" fontId="93" fillId="0" borderId="0" applyNumberFormat="0" applyFont="0" applyFill="0" applyAlignment="0"/>
    <xf numFmtId="170"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5"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0" fontId="14" fillId="0" borderId="0" applyNumberFormat="0" applyFill="0" applyBorder="0" applyAlignment="0" applyProtection="0"/>
    <xf numFmtId="0" fontId="12" fillId="0" borderId="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0"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1" fontId="58" fillId="0" borderId="0" applyBorder="0" applyAlignment="0"/>
    <xf numFmtId="0" fontId="100" fillId="0" borderId="0"/>
    <xf numFmtId="206" fontId="44" fillId="0" borderId="0" applyFont="0" applyFill="0" applyBorder="0" applyAlignment="0" applyProtection="0"/>
    <xf numFmtId="207" fontId="44" fillId="0" borderId="0" applyFont="0" applyFill="0" applyBorder="0" applyAlignment="0" applyProtection="0"/>
    <xf numFmtId="0" fontId="14" fillId="0" borderId="0" applyFont="0" applyFill="0" applyBorder="0" applyAlignment="0" applyProtection="0"/>
    <xf numFmtId="0" fontId="46" fillId="0" borderId="0"/>
    <xf numFmtId="170" fontId="101" fillId="16" borderId="23" applyNumberFormat="0" applyAlignment="0" applyProtection="0"/>
    <xf numFmtId="14" fontId="58" fillId="0" borderId="0">
      <alignment horizontal="center" wrapText="1"/>
      <protection locked="0"/>
    </xf>
    <xf numFmtId="208"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5"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1"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1"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1"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1"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1"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09" fontId="14" fillId="0" borderId="0" applyNumberFormat="0" applyFill="0" applyBorder="0" applyAlignment="0" applyProtection="0">
      <alignment horizontal="left"/>
    </xf>
    <xf numFmtId="210" fontId="110" fillId="0" borderId="0" applyFont="0" applyFill="0" applyBorder="0" applyAlignment="0" applyProtection="0"/>
    <xf numFmtId="0" fontId="42" fillId="0" borderId="0" applyFont="0" applyFill="0" applyBorder="0" applyAlignment="0" applyProtection="0"/>
    <xf numFmtId="0" fontId="14" fillId="0" borderId="0"/>
    <xf numFmtId="211" fontId="73" fillId="0" borderId="0" applyFont="0" applyFill="0" applyBorder="0" applyAlignment="0" applyProtection="0"/>
    <xf numFmtId="175" fontId="44" fillId="0" borderId="0" applyFont="0" applyFill="0" applyBorder="0" applyAlignment="0" applyProtection="0"/>
    <xf numFmtId="42"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2" fontId="73" fillId="0" borderId="3">
      <alignment horizontal="right" vertical="center"/>
    </xf>
    <xf numFmtId="212" fontId="73" fillId="0" borderId="3">
      <alignment horizontal="right" vertical="center"/>
    </xf>
    <xf numFmtId="212" fontId="73" fillId="0" borderId="3">
      <alignment horizontal="right" vertical="center"/>
    </xf>
    <xf numFmtId="213"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0" fontId="117" fillId="0" borderId="0" applyNumberFormat="0" applyFill="0" applyBorder="0" applyAlignment="0" applyProtection="0"/>
    <xf numFmtId="0" fontId="14" fillId="0" borderId="9" applyNumberFormat="0" applyFont="0" applyFill="0" applyAlignment="0" applyProtection="0"/>
    <xf numFmtId="170"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3" fontId="73" fillId="0" borderId="0"/>
    <xf numFmtId="214" fontId="73" fillId="0" borderId="1"/>
    <xf numFmtId="0" fontId="119" fillId="42" borderId="1">
      <alignment horizontal="left" vertical="center"/>
    </xf>
    <xf numFmtId="5" fontId="120" fillId="0" borderId="5">
      <alignment horizontal="left" vertical="top"/>
    </xf>
    <xf numFmtId="5" fontId="45" fillId="0" borderId="30">
      <alignment horizontal="left" vertical="top"/>
    </xf>
    <xf numFmtId="5" fontId="45" fillId="0" borderId="30">
      <alignment horizontal="left" vertical="top"/>
    </xf>
    <xf numFmtId="0" fontId="121" fillId="0" borderId="30">
      <alignment horizontal="left" vertical="center"/>
    </xf>
    <xf numFmtId="215" fontId="14" fillId="0" borderId="0" applyFont="0" applyFill="0" applyBorder="0" applyAlignment="0" applyProtection="0"/>
    <xf numFmtId="216" fontId="14" fillId="0" borderId="0" applyFont="0" applyFill="0" applyBorder="0" applyAlignment="0" applyProtection="0"/>
    <xf numFmtId="170" fontId="122" fillId="0" borderId="0" applyNumberFormat="0" applyFill="0" applyBorder="0" applyAlignment="0" applyProtection="0"/>
    <xf numFmtId="0" fontId="123" fillId="0" borderId="0">
      <alignment vertical="center"/>
    </xf>
    <xf numFmtId="42" fontId="124" fillId="0" borderId="0" applyFont="0" applyFill="0" applyBorder="0" applyAlignment="0" applyProtection="0"/>
    <xf numFmtId="44"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17" fontId="129" fillId="0" borderId="0" applyFont="0" applyFill="0" applyBorder="0" applyAlignment="0" applyProtection="0"/>
    <xf numFmtId="218"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131" fillId="0" borderId="0"/>
    <xf numFmtId="0" fontId="93" fillId="0" borderId="0"/>
    <xf numFmtId="183" fontId="132" fillId="0" borderId="0" applyFont="0" applyFill="0" applyBorder="0" applyAlignment="0" applyProtection="0"/>
    <xf numFmtId="164" fontId="37" fillId="0" borderId="0" applyFont="0" applyFill="0" applyBorder="0" applyAlignment="0" applyProtection="0"/>
    <xf numFmtId="165" fontId="37" fillId="0" borderId="0" applyFont="0" applyFill="0" applyBorder="0" applyAlignment="0" applyProtection="0"/>
    <xf numFmtId="0" fontId="132" fillId="0" borderId="0"/>
    <xf numFmtId="182" fontId="14" fillId="0" borderId="0" applyFont="0" applyFill="0" applyBorder="0" applyAlignment="0" applyProtection="0"/>
    <xf numFmtId="181" fontId="14" fillId="0" borderId="0" applyFont="0" applyFill="0" applyBorder="0" applyAlignment="0" applyProtection="0"/>
    <xf numFmtId="0" fontId="133" fillId="0" borderId="0"/>
    <xf numFmtId="169" fontId="37" fillId="0" borderId="0" applyFont="0" applyFill="0" applyBorder="0" applyAlignment="0" applyProtection="0"/>
    <xf numFmtId="201" fontId="39" fillId="0" borderId="0" applyFont="0" applyFill="0" applyBorder="0" applyAlignment="0" applyProtection="0"/>
    <xf numFmtId="200" fontId="37"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43"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cellStyleXfs>
  <cellXfs count="536">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66" fontId="18" fillId="2" borderId="0" xfId="1" applyNumberFormat="1" applyFont="1" applyFill="1" applyBorder="1">
      <protection locked="0"/>
    </xf>
    <xf numFmtId="166" fontId="17" fillId="2" borderId="0" xfId="1" applyNumberFormat="1" applyFont="1" applyFill="1" applyBorder="1">
      <protection locked="0"/>
    </xf>
    <xf numFmtId="0" fontId="18" fillId="2" borderId="2" xfId="0" applyFont="1" applyFill="1" applyBorder="1"/>
    <xf numFmtId="166"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66" fontId="18" fillId="2" borderId="0" xfId="1" applyNumberFormat="1" applyFont="1" applyFill="1">
      <protection locked="0"/>
    </xf>
    <xf numFmtId="166" fontId="17" fillId="2" borderId="0" xfId="1" applyNumberFormat="1" applyFont="1" applyFill="1">
      <protection locked="0"/>
    </xf>
    <xf numFmtId="0" fontId="16" fillId="2" borderId="0" xfId="0" applyFont="1" applyFill="1"/>
    <xf numFmtId="166"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66"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66"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66"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166"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66" fontId="16" fillId="2" borderId="0" xfId="237" applyNumberFormat="1" applyFont="1" applyFill="1" applyAlignment="1">
      <alignment horizontal="center" vertical="center"/>
    </xf>
    <xf numFmtId="0" fontId="16" fillId="2" borderId="0" xfId="48" applyFont="1" applyFill="1" applyAlignment="1">
      <alignment horizontal="right" vertical="center"/>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8" fillId="2" borderId="0" xfId="237" applyNumberFormat="1" applyFont="1" applyFill="1" applyAlignment="1">
      <alignment horizontal="left" wrapText="1"/>
    </xf>
    <xf numFmtId="0" fontId="18" fillId="2" borderId="0" xfId="48" applyFont="1" applyFill="1" applyAlignment="1">
      <alignment horizontal="right" vertical="center"/>
    </xf>
    <xf numFmtId="166"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66"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66"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66"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66" fontId="17" fillId="2" borderId="1" xfId="237"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18" fillId="2" borderId="1" xfId="237" applyNumberFormat="1" applyFont="1" applyFill="1" applyBorder="1" applyAlignment="1" applyProtection="1">
      <alignment horizontal="right" vertical="center" wrapText="1"/>
      <protection locked="0"/>
    </xf>
    <xf numFmtId="166" fontId="18" fillId="2" borderId="3" xfId="237" applyNumberFormat="1" applyFont="1" applyFill="1" applyBorder="1" applyAlignment="1" applyProtection="1">
      <alignment horizontal="right" vertical="center" wrapText="1"/>
      <protection locked="0"/>
    </xf>
    <xf numFmtId="166" fontId="18" fillId="2" borderId="3" xfId="48" applyNumberFormat="1" applyFont="1" applyFill="1" applyBorder="1" applyAlignment="1">
      <alignment horizontal="right" vertical="center" wrapText="1"/>
    </xf>
    <xf numFmtId="166"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66" fontId="18" fillId="2" borderId="3" xfId="237" applyNumberFormat="1" applyFont="1" applyFill="1" applyBorder="1" applyAlignment="1" applyProtection="1">
      <alignment horizontal="right" vertical="center" wrapText="1"/>
    </xf>
    <xf numFmtId="166"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66"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66"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66" fontId="17" fillId="2" borderId="8" xfId="1" applyNumberFormat="1" applyFont="1" applyFill="1" applyBorder="1" applyAlignment="1">
      <alignment horizontal="left"/>
      <protection locked="0"/>
    </xf>
    <xf numFmtId="166" fontId="17" fillId="2" borderId="0" xfId="1" applyNumberFormat="1" applyFont="1" applyFill="1" applyBorder="1" applyAlignment="1">
      <alignment horizontal="left"/>
      <protection locked="0"/>
    </xf>
    <xf numFmtId="166" fontId="18" fillId="2" borderId="0" xfId="1" applyNumberFormat="1" applyFont="1" applyFill="1" applyBorder="1" applyAlignment="1">
      <alignment horizontal="left"/>
      <protection locked="0"/>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66"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66" fontId="17" fillId="2" borderId="0" xfId="237" applyNumberFormat="1" applyFont="1" applyFill="1" applyAlignment="1">
      <alignment horizontal="left"/>
    </xf>
    <xf numFmtId="166" fontId="17" fillId="2" borderId="0" xfId="237" applyNumberFormat="1" applyFont="1" applyFill="1" applyAlignment="1"/>
    <xf numFmtId="166" fontId="18" fillId="2" borderId="0" xfId="237" applyNumberFormat="1" applyFont="1" applyFill="1" applyAlignment="1"/>
    <xf numFmtId="166" fontId="17" fillId="2" borderId="0" xfId="237" applyNumberFormat="1" applyFont="1" applyFill="1" applyBorder="1" applyAlignment="1">
      <alignment horizontal="left"/>
    </xf>
    <xf numFmtId="0" fontId="17" fillId="2" borderId="0" xfId="422" applyFont="1" applyFill="1" applyAlignment="1">
      <alignment vertical="center"/>
    </xf>
    <xf numFmtId="43" fontId="18" fillId="2" borderId="0" xfId="237" applyFont="1" applyFill="1"/>
    <xf numFmtId="43"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66" fontId="18" fillId="2" borderId="0" xfId="48" applyNumberFormat="1" applyFont="1" applyFill="1"/>
    <xf numFmtId="166"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43"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66"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43"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66" fontId="17" fillId="2" borderId="0" xfId="50" applyNumberFormat="1" applyFont="1" applyFill="1" applyAlignment="1">
      <alignment horizontal="right"/>
      <protection locked="0"/>
    </xf>
    <xf numFmtId="166" fontId="16" fillId="2" borderId="0" xfId="50" applyNumberFormat="1" applyFont="1" applyFill="1" applyAlignment="1">
      <alignment horizontal="right"/>
      <protection locked="0"/>
    </xf>
    <xf numFmtId="0" fontId="27" fillId="2" borderId="0" xfId="49" applyFont="1" applyFill="1"/>
    <xf numFmtId="166" fontId="18" fillId="2" borderId="0" xfId="50" applyNumberFormat="1" applyFont="1" applyFill="1" applyAlignment="1">
      <alignment horizontal="right"/>
      <protection locked="0"/>
    </xf>
    <xf numFmtId="166"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43"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8" fillId="2" borderId="0" xfId="30" applyFont="1" applyFill="1" applyAlignment="1">
      <alignment vertical="center"/>
    </xf>
    <xf numFmtId="0" fontId="161" fillId="2" borderId="1" xfId="8" applyFont="1" applyFill="1" applyBorder="1" applyAlignment="1">
      <alignment horizontal="center" vertical="center" wrapText="1"/>
    </xf>
    <xf numFmtId="0" fontId="161" fillId="2" borderId="0" xfId="0" applyFont="1" applyFill="1"/>
    <xf numFmtId="166"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1" fillId="2" borderId="1" xfId="8" applyFont="1" applyFill="1" applyBorder="1" applyAlignment="1">
      <alignment wrapText="1"/>
    </xf>
    <xf numFmtId="166" fontId="160" fillId="2" borderId="0" xfId="19" applyNumberFormat="1" applyFont="1" applyFill="1"/>
    <xf numFmtId="0" fontId="160" fillId="2" borderId="0" xfId="19" applyFont="1" applyFill="1" applyAlignment="1">
      <alignment vertical="center"/>
    </xf>
    <xf numFmtId="0" fontId="160" fillId="2" borderId="0" xfId="19" applyFont="1" applyFill="1" applyAlignment="1">
      <alignment horizontal="left"/>
    </xf>
    <xf numFmtId="0" fontId="161" fillId="2" borderId="0" xfId="19" applyFont="1" applyFill="1"/>
    <xf numFmtId="166" fontId="160" fillId="2" borderId="0" xfId="1" applyNumberFormat="1" applyFont="1" applyFill="1">
      <protection locked="0"/>
    </xf>
    <xf numFmtId="0" fontId="163" fillId="2" borderId="0" xfId="19" applyFont="1" applyFill="1"/>
    <xf numFmtId="0" fontId="160" fillId="2" borderId="2" xfId="19" applyFont="1" applyFill="1" applyBorder="1"/>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43"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0" fontId="18" fillId="0" borderId="0" xfId="0" applyFont="1" applyFill="1"/>
    <xf numFmtId="166" fontId="18" fillId="0" borderId="0" xfId="4" applyNumberFormat="1" applyFont="1" applyFill="1" applyBorder="1"/>
    <xf numFmtId="0" fontId="163" fillId="2" borderId="0" xfId="19" applyFont="1" applyFill="1" applyAlignment="1">
      <alignment horizontal="center" vertical="center"/>
    </xf>
    <xf numFmtId="41" fontId="160" fillId="0" borderId="0" xfId="0" applyNumberFormat="1" applyFont="1" applyFill="1"/>
    <xf numFmtId="0" fontId="18" fillId="0" borderId="0" xfId="0" applyFont="1"/>
    <xf numFmtId="166" fontId="18" fillId="0" borderId="0" xfId="1" applyNumberFormat="1" applyFont="1" applyFill="1" applyAlignment="1">
      <alignment vertical="center"/>
      <protection locked="0"/>
    </xf>
    <xf numFmtId="166" fontId="18" fillId="0" borderId="0" xfId="1" applyNumberFormat="1" applyFont="1" applyFill="1">
      <protection locked="0"/>
    </xf>
    <xf numFmtId="0" fontId="18" fillId="0" borderId="0" xfId="30" applyFont="1" applyFill="1" applyAlignment="1">
      <alignment vertical="center"/>
    </xf>
    <xf numFmtId="166" fontId="18" fillId="0" borderId="0" xfId="4" applyNumberFormat="1" applyFont="1" applyFill="1"/>
    <xf numFmtId="0" fontId="161" fillId="2" borderId="0" xfId="19" applyFont="1" applyFill="1" applyAlignment="1">
      <alignment horizontal="center" vertical="center" wrapText="1"/>
    </xf>
    <xf numFmtId="43" fontId="18" fillId="2" borderId="0" xfId="1" applyFont="1" applyFill="1">
      <protection locked="0"/>
    </xf>
    <xf numFmtId="0" fontId="160" fillId="0" borderId="0" xfId="30" applyFont="1" applyFill="1"/>
    <xf numFmtId="0" fontId="160" fillId="0" borderId="1" xfId="0" applyFont="1" applyFill="1" applyBorder="1" applyAlignment="1">
      <alignment horizontal="left" vertical="center" wrapText="1"/>
    </xf>
    <xf numFmtId="0" fontId="18" fillId="0" borderId="0" xfId="30" applyFont="1" applyFill="1"/>
    <xf numFmtId="166" fontId="18" fillId="0" borderId="2" xfId="1" applyNumberFormat="1" applyFont="1" applyFill="1" applyBorder="1">
      <protection locked="0"/>
    </xf>
    <xf numFmtId="49" fontId="161" fillId="0" borderId="1" xfId="0" applyNumberFormat="1" applyFont="1" applyFill="1" applyBorder="1" applyAlignment="1">
      <alignment horizontal="center" vertical="center" wrapText="1"/>
    </xf>
    <xf numFmtId="166" fontId="161" fillId="0" borderId="0" xfId="1" applyNumberFormat="1" applyFont="1" applyFill="1" applyBorder="1">
      <protection locked="0"/>
    </xf>
    <xf numFmtId="166" fontId="160" fillId="0" borderId="0" xfId="1" applyNumberFormat="1" applyFont="1" applyFill="1" applyBorder="1">
      <protection locked="0"/>
    </xf>
    <xf numFmtId="166" fontId="160" fillId="0" borderId="2" xfId="1" applyNumberFormat="1" applyFont="1" applyFill="1" applyBorder="1">
      <protection locked="0"/>
    </xf>
    <xf numFmtId="166"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66" fontId="17" fillId="0" borderId="0" xfId="1" applyNumberFormat="1" applyFont="1" applyFill="1">
      <protection locked="0"/>
    </xf>
    <xf numFmtId="166" fontId="160" fillId="0" borderId="0" xfId="4" applyNumberFormat="1" applyFont="1" applyFill="1" applyBorder="1"/>
    <xf numFmtId="0" fontId="160" fillId="0" borderId="2" xfId="0" applyFont="1" applyFill="1" applyBorder="1"/>
    <xf numFmtId="166" fontId="160" fillId="0" borderId="2" xfId="4" applyNumberFormat="1" applyFont="1" applyFill="1" applyBorder="1"/>
    <xf numFmtId="166" fontId="18" fillId="0" borderId="0" xfId="1" applyNumberFormat="1" applyFont="1" applyFill="1" applyBorder="1">
      <protection locked="0"/>
    </xf>
    <xf numFmtId="166" fontId="17" fillId="0" borderId="0" xfId="1" applyNumberFormat="1" applyFont="1" applyFill="1" applyBorder="1">
      <protection locked="0"/>
    </xf>
    <xf numFmtId="0" fontId="16" fillId="0" borderId="0" xfId="0" applyFont="1" applyFill="1"/>
    <xf numFmtId="166" fontId="16" fillId="0" borderId="0" xfId="1" applyNumberFormat="1" applyFont="1" applyFill="1" applyBorder="1">
      <protection locked="0"/>
    </xf>
    <xf numFmtId="0" fontId="18" fillId="0" borderId="2" xfId="0" applyFont="1" applyFill="1" applyBorder="1"/>
    <xf numFmtId="0" fontId="17" fillId="0" borderId="0" xfId="0" applyFont="1" applyFill="1"/>
    <xf numFmtId="0" fontId="17" fillId="0" borderId="0" xfId="30" applyFont="1" applyFill="1" applyAlignment="1">
      <alignment vertical="center"/>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10" fontId="161" fillId="0" borderId="0"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66" fontId="161" fillId="0" borderId="1" xfId="1" applyNumberFormat="1" applyFont="1" applyFill="1" applyBorder="1" applyAlignment="1" applyProtection="1">
      <alignment horizontal="right"/>
    </xf>
    <xf numFmtId="165" fontId="161" fillId="0" borderId="1" xfId="1" applyNumberFormat="1" applyFont="1" applyFill="1" applyBorder="1" applyAlignment="1" applyProtection="1">
      <alignment horizontal="right"/>
    </xf>
    <xf numFmtId="166" fontId="160" fillId="0" borderId="0" xfId="0" applyNumberFormat="1" applyFont="1" applyFill="1"/>
    <xf numFmtId="166" fontId="161" fillId="0" borderId="0" xfId="0" applyNumberFormat="1" applyFont="1" applyFill="1"/>
    <xf numFmtId="10" fontId="161" fillId="0" borderId="0" xfId="44" applyNumberFormat="1" applyFont="1" applyFill="1">
      <protection locked="0"/>
    </xf>
    <xf numFmtId="10" fontId="160" fillId="0" borderId="0" xfId="0" applyNumberFormat="1" applyFont="1" applyFill="1"/>
    <xf numFmtId="166" fontId="161" fillId="0" borderId="0" xfId="1" applyNumberFormat="1" applyFont="1" applyFill="1" applyBorder="1" applyAlignment="1" applyProtection="1">
      <alignment horizontal="right"/>
    </xf>
    <xf numFmtId="166"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66" fontId="163" fillId="0" borderId="0" xfId="1" applyNumberFormat="1" applyFont="1" applyFill="1" applyBorder="1">
      <protection locked="0"/>
    </xf>
    <xf numFmtId="0" fontId="160" fillId="0" borderId="0" xfId="30" applyFont="1" applyFill="1" applyAlignment="1">
      <alignment horizontal="center"/>
    </xf>
    <xf numFmtId="49" fontId="161" fillId="0" borderId="1" xfId="19" applyNumberFormat="1" applyFont="1" applyFill="1" applyBorder="1" applyAlignment="1">
      <alignment horizontal="center" vertical="center" wrapText="1"/>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49" fontId="161" fillId="0" borderId="1" xfId="19" applyNumberFormat="1" applyFont="1" applyFill="1" applyBorder="1" applyAlignment="1">
      <alignment horizontal="center" vertical="center" wrapText="1"/>
    </xf>
    <xf numFmtId="166" fontId="16" fillId="0" borderId="0" xfId="1" applyNumberFormat="1" applyFont="1" applyFill="1">
      <protection locked="0"/>
    </xf>
    <xf numFmtId="166" fontId="17" fillId="0" borderId="0" xfId="1" applyNumberFormat="1" applyFont="1" applyFill="1" applyAlignment="1">
      <alignment vertical="center"/>
      <protection locked="0"/>
    </xf>
    <xf numFmtId="166" fontId="17" fillId="0" borderId="0" xfId="30" applyNumberFormat="1" applyFont="1" applyFill="1" applyAlignment="1">
      <alignment vertical="center"/>
    </xf>
    <xf numFmtId="166" fontId="18" fillId="0" borderId="0" xfId="30" applyNumberFormat="1" applyFont="1" applyFill="1" applyAlignment="1">
      <alignment vertical="center"/>
    </xf>
    <xf numFmtId="166" fontId="18" fillId="0" borderId="0" xfId="1" applyNumberFormat="1" applyFont="1" applyFill="1" applyBorder="1" applyProtection="1"/>
    <xf numFmtId="0" fontId="163" fillId="0" borderId="0" xfId="19" applyFont="1" applyFill="1" applyAlignment="1">
      <alignment horizontal="center" vertical="center"/>
    </xf>
    <xf numFmtId="0" fontId="160" fillId="0" borderId="0" xfId="19" applyFont="1" applyFill="1"/>
    <xf numFmtId="3" fontId="161" fillId="0" borderId="1" xfId="8" applyNumberFormat="1" applyFont="1" applyFill="1" applyBorder="1" applyAlignment="1">
      <alignment horizontal="left" wrapText="1"/>
    </xf>
    <xf numFmtId="166" fontId="163" fillId="0" borderId="0" xfId="1" applyNumberFormat="1" applyFont="1" applyFill="1">
      <protection locked="0"/>
    </xf>
    <xf numFmtId="166" fontId="160" fillId="0" borderId="0" xfId="1" applyNumberFormat="1" applyFont="1" applyFill="1">
      <protection locked="0"/>
    </xf>
    <xf numFmtId="0" fontId="160" fillId="0" borderId="2" xfId="19" applyFont="1" applyFill="1" applyBorder="1"/>
    <xf numFmtId="0" fontId="160" fillId="0" borderId="1" xfId="0" applyFont="1" applyFill="1" applyBorder="1" applyAlignment="1">
      <alignment horizontal="left" vertical="center" wrapText="1" indent="1"/>
    </xf>
    <xf numFmtId="166" fontId="160" fillId="0" borderId="1" xfId="2" applyNumberFormat="1" applyFont="1" applyFill="1" applyBorder="1" applyAlignment="1">
      <alignment horizontal="right" vertical="center"/>
    </xf>
    <xf numFmtId="165" fontId="160" fillId="0" borderId="1" xfId="2" applyNumberFormat="1" applyFont="1" applyFill="1" applyBorder="1" applyAlignment="1">
      <alignment horizontal="right" vertical="center"/>
    </xf>
    <xf numFmtId="166"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165" fontId="160" fillId="0" borderId="1" xfId="1" applyNumberFormat="1" applyFont="1" applyFill="1" applyBorder="1" applyAlignment="1" applyProtection="1">
      <alignment horizontal="right"/>
    </xf>
    <xf numFmtId="166" fontId="161" fillId="0" borderId="1" xfId="1" applyNumberFormat="1" applyFont="1" applyFill="1" applyBorder="1" applyAlignment="1">
      <alignment horizontal="right"/>
      <protection locked="0"/>
    </xf>
    <xf numFmtId="0" fontId="14" fillId="0" borderId="1" xfId="0" applyFont="1" applyBorder="1"/>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43" fontId="18" fillId="0" borderId="1" xfId="1" applyFont="1" applyFill="1" applyBorder="1" applyAlignment="1" applyProtection="1">
      <alignment horizontal="right" vertical="center" wrapText="1"/>
    </xf>
    <xf numFmtId="164" fontId="18" fillId="0" borderId="1" xfId="0" applyNumberFormat="1" applyFont="1" applyFill="1" applyBorder="1" applyAlignment="1">
      <alignment horizontal="right" vertical="center" wrapText="1"/>
    </xf>
    <xf numFmtId="164" fontId="17" fillId="0" borderId="1" xfId="0" applyNumberFormat="1" applyFont="1" applyFill="1" applyBorder="1" applyAlignment="1">
      <alignment horizontal="right" vertical="center" wrapText="1"/>
    </xf>
    <xf numFmtId="41" fontId="18" fillId="0" borderId="1" xfId="0" applyNumberFormat="1" applyFont="1" applyFill="1" applyBorder="1" applyAlignment="1">
      <alignment horizontal="right" vertical="center" wrapText="1"/>
    </xf>
    <xf numFmtId="41" fontId="17" fillId="0" borderId="1" xfId="0" applyNumberFormat="1" applyFont="1" applyFill="1" applyBorder="1" applyAlignment="1">
      <alignment horizontal="right" vertical="center" wrapText="1"/>
    </xf>
    <xf numFmtId="166" fontId="18" fillId="0" borderId="1" xfId="0" applyNumberFormat="1" applyFont="1" applyFill="1" applyBorder="1" applyAlignment="1">
      <alignment horizontal="right" vertical="center" wrapText="1"/>
    </xf>
    <xf numFmtId="168" fontId="18" fillId="0" borderId="1" xfId="0" applyNumberFormat="1" applyFont="1" applyFill="1" applyBorder="1" applyAlignment="1">
      <alignment horizontal="right" vertical="center" wrapText="1"/>
    </xf>
    <xf numFmtId="41" fontId="17" fillId="2" borderId="1" xfId="0" applyNumberFormat="1" applyFont="1" applyFill="1" applyBorder="1" applyAlignment="1">
      <alignment horizontal="right" vertical="center" wrapText="1"/>
    </xf>
    <xf numFmtId="166" fontId="18" fillId="2" borderId="1" xfId="0" applyNumberFormat="1" applyFont="1" applyFill="1" applyBorder="1" applyAlignment="1">
      <alignment horizontal="right" vertical="center" wrapText="1"/>
    </xf>
    <xf numFmtId="166" fontId="17" fillId="0" borderId="1" xfId="5" applyNumberFormat="1" applyFont="1" applyFill="1" applyBorder="1" applyAlignment="1" applyProtection="1">
      <alignment vertical="center"/>
      <protection locked="0"/>
    </xf>
    <xf numFmtId="166" fontId="18" fillId="0" borderId="1" xfId="5" applyNumberFormat="1" applyFont="1" applyFill="1" applyBorder="1" applyAlignment="1" applyProtection="1">
      <alignment horizontal="left" vertical="center" wrapText="1"/>
      <protection locked="0"/>
    </xf>
    <xf numFmtId="3" fontId="17" fillId="0" borderId="1" xfId="8" applyNumberFormat="1" applyFont="1" applyFill="1" applyBorder="1" applyAlignment="1">
      <alignment horizontal="left"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1" fillId="0" borderId="0" xfId="0" applyFont="1" applyFill="1" applyAlignment="1">
      <alignment horizontal="center" vertical="center" wrapText="1"/>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41" fontId="161" fillId="0" borderId="1" xfId="8" applyNumberFormat="1" applyFont="1" applyFill="1" applyBorder="1" applyAlignment="1">
      <alignment horizontal="right" vertical="center" wrapText="1"/>
    </xf>
    <xf numFmtId="41" fontId="160" fillId="0" borderId="1" xfId="8" applyNumberFormat="1" applyFont="1" applyFill="1" applyBorder="1" applyAlignment="1">
      <alignment horizontal="right" vertical="center" wrapText="1"/>
    </xf>
    <xf numFmtId="41" fontId="160" fillId="0" borderId="1" xfId="1" applyNumberFormat="1" applyFont="1" applyFill="1" applyBorder="1" applyAlignment="1" applyProtection="1">
      <alignment horizontal="right" vertical="center"/>
    </xf>
    <xf numFmtId="41" fontId="160" fillId="2" borderId="1" xfId="8" applyNumberFormat="1" applyFont="1" applyFill="1" applyBorder="1" applyAlignment="1">
      <alignment horizontal="right" vertical="center" wrapText="1"/>
    </xf>
    <xf numFmtId="166" fontId="161" fillId="0" borderId="0" xfId="1" applyNumberFormat="1" applyFont="1" applyFill="1">
      <protection locked="0"/>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66"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0" fontId="165" fillId="0" borderId="0" xfId="0" applyFont="1" applyFill="1"/>
    <xf numFmtId="0" fontId="17" fillId="2" borderId="6" xfId="19" applyFont="1" applyFill="1" applyBorder="1" applyAlignment="1">
      <alignment horizontal="center" vertical="center" wrapText="1"/>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219" fontId="160" fillId="0" borderId="1" xfId="2" applyNumberFormat="1" applyFont="1" applyFill="1" applyBorder="1" applyAlignment="1">
      <alignment horizontal="right" vertical="center"/>
    </xf>
    <xf numFmtId="0" fontId="18" fillId="2" borderId="0" xfId="30" applyFont="1" applyFill="1" applyBorder="1"/>
    <xf numFmtId="0" fontId="18" fillId="2" borderId="0" xfId="0" applyFont="1" applyFill="1" applyBorder="1"/>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0" fontId="14" fillId="0" borderId="0" xfId="0" applyFont="1" applyFill="1"/>
    <xf numFmtId="0" fontId="17" fillId="2" borderId="8" xfId="0" applyFont="1" applyFill="1" applyBorder="1"/>
    <xf numFmtId="0" fontId="18" fillId="2" borderId="8" xfId="0" applyFont="1" applyFill="1" applyBorder="1"/>
    <xf numFmtId="166" fontId="165" fillId="2" borderId="0" xfId="1" applyNumberFormat="1" applyFont="1" applyFill="1">
      <protection locked="0"/>
    </xf>
    <xf numFmtId="166" fontId="17" fillId="2" borderId="1" xfId="5" applyNumberFormat="1" applyFont="1" applyFill="1" applyBorder="1" applyAlignment="1" applyProtection="1">
      <alignment vertical="center"/>
      <protection locked="0"/>
    </xf>
    <xf numFmtId="43" fontId="18" fillId="2" borderId="1" xfId="1" applyFont="1" applyFill="1" applyBorder="1" applyAlignment="1" applyProtection="1">
      <alignment horizontal="right" vertical="center" wrapText="1"/>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4" fillId="0" borderId="0" xfId="0" applyFont="1"/>
    <xf numFmtId="165" fontId="14" fillId="0" borderId="0" xfId="0" applyNumberFormat="1" applyFont="1"/>
    <xf numFmtId="166" fontId="14" fillId="0" borderId="1" xfId="1" applyNumberFormat="1" applyFont="1" applyBorder="1">
      <protection locked="0"/>
    </xf>
    <xf numFmtId="0" fontId="32" fillId="61" borderId="0" xfId="0" applyFont="1" applyFill="1"/>
    <xf numFmtId="166" fontId="32" fillId="61" borderId="0" xfId="0" applyNumberFormat="1" applyFont="1" applyFill="1"/>
    <xf numFmtId="0" fontId="17" fillId="0" borderId="1" xfId="0" applyFont="1" applyFill="1" applyBorder="1" applyAlignment="1">
      <alignment horizontal="center" vertical="center" wrapText="1"/>
    </xf>
    <xf numFmtId="0" fontId="18" fillId="0" borderId="1" xfId="0" applyFont="1" applyFill="1" applyBorder="1" applyAlignment="1">
      <alignment horizontal="center"/>
    </xf>
    <xf numFmtId="49"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11" fontId="18" fillId="0" borderId="1" xfId="0" applyNumberFormat="1" applyFont="1" applyFill="1" applyBorder="1" applyAlignment="1">
      <alignment horizontal="left" vertical="center" wrapText="1"/>
    </xf>
    <xf numFmtId="14" fontId="14" fillId="0" borderId="1" xfId="0" applyNumberFormat="1" applyFont="1" applyBorder="1"/>
    <xf numFmtId="3" fontId="14" fillId="0" borderId="1" xfId="0" applyNumberFormat="1" applyFont="1" applyBorder="1"/>
    <xf numFmtId="43" fontId="14" fillId="0" borderId="1" xfId="1" applyFont="1" applyBorder="1">
      <protection locked="0"/>
    </xf>
    <xf numFmtId="43" fontId="14" fillId="0" borderId="0" xfId="1" applyFont="1">
      <protection locked="0"/>
    </xf>
    <xf numFmtId="166" fontId="18" fillId="0" borderId="1" xfId="1" applyNumberFormat="1" applyFont="1" applyFill="1" applyBorder="1" applyAlignment="1" applyProtection="1">
      <alignment vertical="center" wrapText="1"/>
    </xf>
    <xf numFmtId="166" fontId="18" fillId="0" borderId="1" xfId="1" applyNumberFormat="1" applyFont="1" applyFill="1" applyBorder="1" applyAlignment="1">
      <alignment vertical="center" wrapText="1"/>
      <protection locked="0"/>
    </xf>
    <xf numFmtId="166" fontId="18" fillId="0" borderId="1" xfId="1" applyNumberFormat="1" applyFont="1" applyFill="1" applyBorder="1" applyAlignment="1" applyProtection="1">
      <alignment horizontal="right" vertical="center" wrapText="1"/>
    </xf>
    <xf numFmtId="165" fontId="18" fillId="0" borderId="1" xfId="1" applyNumberFormat="1" applyFont="1" applyFill="1" applyBorder="1" applyAlignment="1" applyProtection="1">
      <alignment vertical="center" wrapText="1"/>
    </xf>
    <xf numFmtId="43" fontId="18" fillId="0" borderId="1" xfId="1" applyFont="1" applyFill="1" applyBorder="1" applyAlignment="1" applyProtection="1">
      <alignment vertical="center" wrapText="1"/>
    </xf>
    <xf numFmtId="10" fontId="18" fillId="2" borderId="1" xfId="1" applyNumberFormat="1" applyFont="1" applyFill="1" applyBorder="1" applyAlignment="1" applyProtection="1">
      <alignment vertical="center" wrapText="1"/>
    </xf>
    <xf numFmtId="0" fontId="32" fillId="0" borderId="0" xfId="0" applyFont="1"/>
    <xf numFmtId="43" fontId="14" fillId="0" borderId="0" xfId="1" applyNumberFormat="1" applyFont="1">
      <protection locked="0"/>
    </xf>
    <xf numFmtId="49" fontId="17" fillId="0" borderId="1" xfId="0" applyNumberFormat="1" applyFont="1" applyFill="1" applyBorder="1" applyAlignment="1">
      <alignment horizontal="center" vertical="center" wrapText="1"/>
    </xf>
    <xf numFmtId="166" fontId="17" fillId="0" borderId="1" xfId="1" applyNumberFormat="1" applyFont="1" applyFill="1" applyBorder="1" applyAlignment="1">
      <alignment horizontal="center" vertical="center" wrapText="1"/>
      <protection locked="0"/>
    </xf>
    <xf numFmtId="0" fontId="17" fillId="0" borderId="1" xfId="8" applyFont="1" applyFill="1" applyBorder="1" applyAlignment="1">
      <alignment horizontal="left" wrapText="1"/>
    </xf>
    <xf numFmtId="0" fontId="17" fillId="0" borderId="1" xfId="8" applyFont="1" applyFill="1" applyBorder="1" applyAlignment="1">
      <alignment horizontal="center" wrapText="1"/>
    </xf>
    <xf numFmtId="166" fontId="17" fillId="0" borderId="1" xfId="1" applyNumberFormat="1" applyFont="1" applyFill="1" applyBorder="1" applyAlignment="1">
      <alignment horizontal="left" wrapText="1"/>
      <protection locked="0"/>
    </xf>
    <xf numFmtId="41" fontId="18" fillId="0" borderId="1" xfId="1" applyNumberFormat="1" applyFont="1" applyFill="1" applyBorder="1" applyAlignment="1" applyProtection="1">
      <alignment horizontal="right" vertical="center"/>
    </xf>
    <xf numFmtId="166" fontId="17" fillId="0" borderId="1" xfId="1" applyNumberFormat="1" applyFont="1" applyFill="1" applyBorder="1" applyAlignment="1">
      <alignment horizontal="right" vertical="center" wrapText="1"/>
      <protection locked="0"/>
    </xf>
    <xf numFmtId="166" fontId="17" fillId="0" borderId="1" xfId="1" applyNumberFormat="1" applyFont="1" applyFill="1" applyBorder="1" applyAlignment="1">
      <alignment horizontal="left"/>
      <protection locked="0"/>
    </xf>
    <xf numFmtId="166" fontId="18" fillId="0" borderId="0" xfId="0" applyNumberFormat="1" applyFont="1" applyFill="1"/>
    <xf numFmtId="0" fontId="18" fillId="0" borderId="1" xfId="8" applyFont="1" applyFill="1" applyBorder="1" applyAlignment="1">
      <alignment horizontal="left" wrapText="1"/>
    </xf>
    <xf numFmtId="0" fontId="18" fillId="0" borderId="1" xfId="8" applyFont="1" applyFill="1" applyBorder="1" applyAlignment="1">
      <alignment horizont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center" vertical="center" wrapText="1"/>
    </xf>
    <xf numFmtId="41" fontId="17" fillId="0" borderId="1" xfId="1" applyNumberFormat="1" applyFont="1" applyFill="1" applyBorder="1" applyAlignment="1" applyProtection="1">
      <alignment horizontal="right" vertical="center"/>
    </xf>
    <xf numFmtId="41" fontId="18" fillId="2" borderId="1" xfId="1" applyNumberFormat="1" applyFont="1" applyFill="1" applyBorder="1" applyAlignment="1" applyProtection="1">
      <alignment horizontal="right" vertical="center"/>
    </xf>
    <xf numFmtId="166" fontId="17" fillId="0" borderId="0" xfId="0" applyNumberFormat="1" applyFont="1" applyFill="1"/>
    <xf numFmtId="166" fontId="18" fillId="0" borderId="1" xfId="1" applyNumberFormat="1" applyFont="1" applyFill="1" applyBorder="1" applyAlignment="1">
      <alignment horizontal="left"/>
      <protection locked="0"/>
    </xf>
    <xf numFmtId="0" fontId="17" fillId="0" borderId="1" xfId="0" quotePrefix="1" applyFont="1" applyFill="1" applyBorder="1" applyAlignment="1">
      <alignment horizontal="center"/>
    </xf>
    <xf numFmtId="0" fontId="18" fillId="0" borderId="1" xfId="0" quotePrefix="1" applyFont="1" applyFill="1" applyBorder="1" applyAlignment="1">
      <alignment horizontal="center"/>
    </xf>
    <xf numFmtId="166" fontId="17" fillId="0" borderId="1" xfId="1" applyNumberFormat="1" applyFont="1" applyFill="1" applyBorder="1" applyAlignment="1">
      <alignment horizontal="right" vertical="center"/>
      <protection locked="0"/>
    </xf>
    <xf numFmtId="41" fontId="18" fillId="0" borderId="1" xfId="8" applyNumberFormat="1" applyFont="1" applyFill="1" applyBorder="1" applyAlignment="1">
      <alignment horizontal="right" vertical="center" wrapText="1"/>
    </xf>
    <xf numFmtId="43" fontId="17" fillId="0" borderId="1" xfId="1" applyFont="1" applyFill="1" applyBorder="1" applyAlignment="1">
      <alignment horizontal="right" vertical="center"/>
      <protection locked="0"/>
    </xf>
    <xf numFmtId="43" fontId="18" fillId="0" borderId="1" xfId="1" applyFont="1" applyFill="1" applyBorder="1" applyAlignment="1">
      <alignment horizontal="right" vertical="center"/>
      <protection locked="0"/>
    </xf>
    <xf numFmtId="43" fontId="18" fillId="0" borderId="1" xfId="1" applyFont="1" applyFill="1" applyBorder="1" applyAlignment="1">
      <alignment horizontal="right" vertical="center" wrapText="1"/>
      <protection locked="0"/>
    </xf>
    <xf numFmtId="49" fontId="17" fillId="0" borderId="1" xfId="0" applyNumberFormat="1" applyFont="1" applyFill="1" applyBorder="1" applyAlignment="1">
      <alignment horizontal="left" wrapText="1"/>
    </xf>
    <xf numFmtId="49" fontId="17" fillId="0" borderId="1" xfId="0" applyNumberFormat="1" applyFont="1" applyFill="1" applyBorder="1" applyAlignment="1">
      <alignment horizontal="center" wrapText="1"/>
    </xf>
    <xf numFmtId="49" fontId="17" fillId="0" borderId="1" xfId="0" applyNumberFormat="1" applyFont="1" applyFill="1" applyBorder="1" applyAlignment="1">
      <alignment wrapText="1"/>
    </xf>
    <xf numFmtId="0" fontId="18" fillId="0" borderId="0" xfId="0" applyFont="1" applyFill="1" applyAlignment="1">
      <alignment horizontal="left"/>
    </xf>
    <xf numFmtId="0" fontId="18" fillId="0" borderId="0" xfId="0" applyFont="1" applyFill="1" applyAlignment="1">
      <alignment horizontal="center" vertical="center"/>
    </xf>
    <xf numFmtId="0" fontId="18" fillId="0" borderId="0" xfId="0" applyFont="1" applyFill="1" applyAlignment="1">
      <alignment horizontal="right"/>
    </xf>
    <xf numFmtId="166" fontId="17" fillId="0" borderId="0" xfId="1" applyNumberFormat="1" applyFont="1" applyFill="1" applyBorder="1" applyAlignment="1">
      <alignment horizontal="left"/>
      <protection locked="0"/>
    </xf>
    <xf numFmtId="0" fontId="18" fillId="0" borderId="0" xfId="0" applyFont="1" applyFill="1" applyAlignment="1">
      <alignment vertical="center"/>
    </xf>
    <xf numFmtId="166" fontId="18" fillId="0" borderId="0" xfId="2" applyNumberFormat="1" applyFont="1" applyFill="1" applyAlignment="1">
      <alignment vertical="center"/>
    </xf>
    <xf numFmtId="0" fontId="18" fillId="0" borderId="0" xfId="0" applyFont="1" applyFill="1" applyAlignment="1">
      <alignment vertical="top"/>
    </xf>
    <xf numFmtId="43" fontId="14" fillId="61" borderId="0" xfId="1" applyFont="1" applyFill="1">
      <protection locked="0"/>
    </xf>
    <xf numFmtId="10" fontId="18" fillId="0" borderId="0" xfId="44" applyNumberFormat="1" applyFont="1" applyFill="1" applyProtection="1"/>
    <xf numFmtId="10" fontId="18" fillId="0" borderId="0" xfId="30" applyNumberFormat="1" applyFont="1" applyFill="1"/>
    <xf numFmtId="0" fontId="17" fillId="0" borderId="1" xfId="19" applyFont="1" applyFill="1" applyBorder="1" applyAlignment="1">
      <alignment horizontal="center" vertical="center" wrapText="1"/>
    </xf>
    <xf numFmtId="166"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49" fontId="17" fillId="0" borderId="1" xfId="19" applyNumberFormat="1" applyFont="1" applyFill="1" applyBorder="1" applyAlignment="1">
      <alignment horizontal="left" vertical="center" wrapText="1"/>
    </xf>
    <xf numFmtId="49" fontId="18" fillId="0" borderId="1" xfId="19" applyNumberFormat="1" applyFont="1" applyFill="1" applyBorder="1" applyAlignment="1">
      <alignment horizontal="left" vertical="center" wrapText="1"/>
    </xf>
    <xf numFmtId="166" fontId="18" fillId="0" borderId="1" xfId="1" applyNumberFormat="1" applyFont="1" applyFill="1" applyBorder="1" applyAlignment="1" applyProtection="1">
      <alignment horizontal="left" vertical="center" wrapText="1"/>
    </xf>
    <xf numFmtId="9" fontId="18" fillId="0" borderId="1" xfId="19" applyNumberFormat="1" applyFont="1" applyFill="1" applyBorder="1" applyAlignment="1">
      <alignment horizontal="right" vertical="center" wrapText="1"/>
    </xf>
    <xf numFmtId="10" fontId="18" fillId="0" borderId="1" xfId="44" applyNumberFormat="1" applyFont="1" applyFill="1" applyBorder="1" applyAlignment="1" applyProtection="1">
      <alignment horizontal="right" vertical="center" wrapText="1"/>
    </xf>
    <xf numFmtId="49" fontId="18" fillId="0" borderId="1" xfId="19" applyNumberFormat="1" applyFont="1" applyFill="1" applyBorder="1" applyAlignment="1">
      <alignment horizontal="left" vertical="center" wrapText="1" indent="1"/>
    </xf>
    <xf numFmtId="164" fontId="18" fillId="2" borderId="1" xfId="0" applyNumberFormat="1" applyFont="1" applyFill="1" applyBorder="1" applyAlignment="1">
      <alignment horizontal="left" vertical="center" wrapText="1"/>
    </xf>
    <xf numFmtId="164" fontId="18" fillId="0" borderId="1" xfId="0" applyNumberFormat="1" applyFont="1" applyFill="1" applyBorder="1" applyAlignment="1">
      <alignment horizontal="left" vertical="center" wrapText="1"/>
    </xf>
    <xf numFmtId="164" fontId="18" fillId="2" borderId="1" xfId="0" applyNumberFormat="1" applyFont="1" applyFill="1" applyBorder="1" applyAlignment="1">
      <alignment horizontal="right" vertical="center" wrapText="1"/>
    </xf>
    <xf numFmtId="0" fontId="17" fillId="0" borderId="1" xfId="0" applyFont="1" applyFill="1" applyBorder="1" applyAlignment="1">
      <alignment horizontal="center"/>
    </xf>
    <xf numFmtId="164" fontId="17" fillId="0" borderId="1" xfId="0" applyNumberFormat="1" applyFont="1" applyFill="1" applyBorder="1" applyAlignment="1">
      <alignment horizontal="left" vertical="center" wrapText="1"/>
    </xf>
    <xf numFmtId="3" fontId="18" fillId="2" borderId="1" xfId="0" applyNumberFormat="1" applyFont="1" applyFill="1" applyBorder="1"/>
    <xf numFmtId="10" fontId="17" fillId="0" borderId="1" xfId="44" applyNumberFormat="1" applyFont="1" applyFill="1" applyBorder="1" applyAlignment="1" applyProtection="1">
      <alignment horizontal="right" vertical="center" wrapText="1"/>
    </xf>
    <xf numFmtId="49" fontId="17" fillId="0" borderId="1" xfId="19" applyNumberFormat="1" applyFont="1" applyFill="1" applyBorder="1" applyAlignment="1">
      <alignment horizontal="left" vertical="center" wrapText="1" indent="1"/>
    </xf>
    <xf numFmtId="167" fontId="18" fillId="0" borderId="1" xfId="0" applyNumberFormat="1" applyFont="1" applyFill="1" applyBorder="1" applyAlignment="1">
      <alignment horizontal="right" vertical="center" wrapText="1"/>
    </xf>
    <xf numFmtId="0" fontId="18" fillId="2" borderId="0" xfId="30" applyFont="1" applyFill="1" applyAlignment="1">
      <alignment horizontal="center" vertical="center"/>
    </xf>
    <xf numFmtId="49" fontId="18" fillId="2" borderId="0" xfId="19" applyNumberFormat="1" applyFont="1" applyFill="1" applyAlignment="1">
      <alignment horizontal="left" wrapText="1"/>
    </xf>
    <xf numFmtId="49" fontId="18" fillId="2" borderId="0" xfId="19" applyNumberFormat="1" applyFont="1" applyFill="1" applyAlignment="1">
      <alignment horizontal="center" vertical="center" wrapText="1"/>
    </xf>
    <xf numFmtId="41" fontId="18" fillId="0" borderId="0" xfId="30" applyNumberFormat="1" applyFont="1" applyFill="1" applyAlignment="1">
      <alignment horizontal="right" wrapText="1"/>
    </xf>
    <xf numFmtId="10" fontId="18" fillId="0" borderId="0" xfId="44" applyNumberFormat="1" applyFont="1" applyFill="1" applyBorder="1" applyAlignment="1">
      <alignment horizontal="right" wrapText="1"/>
      <protection locked="0"/>
    </xf>
    <xf numFmtId="166"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166"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6" fillId="0" borderId="1" xfId="19" applyNumberFormat="1" applyFont="1" applyFill="1" applyBorder="1" applyAlignment="1">
      <alignment horizontal="left" vertical="center" wrapText="1"/>
    </xf>
    <xf numFmtId="11" fontId="18" fillId="0" borderId="1" xfId="19" applyNumberFormat="1" applyFont="1" applyFill="1" applyBorder="1" applyAlignment="1">
      <alignment horizontal="left" vertical="center" wrapText="1"/>
    </xf>
    <xf numFmtId="10" fontId="18" fillId="0" borderId="1" xfId="0" applyNumberFormat="1" applyFont="1" applyFill="1" applyBorder="1" applyAlignment="1">
      <alignment horizontal="right" vertical="center" wrapText="1"/>
    </xf>
    <xf numFmtId="0" fontId="18" fillId="0" borderId="0" xfId="0" applyFont="1" applyFill="1" applyAlignment="1">
      <alignment vertical="center" wrapText="1"/>
    </xf>
    <xf numFmtId="0" fontId="18" fillId="0" borderId="0" xfId="0" applyFont="1" applyAlignment="1">
      <alignment horizontal="left" vertical="center" wrapText="1"/>
    </xf>
    <xf numFmtId="14" fontId="160" fillId="0" borderId="0" xfId="0" applyNumberFormat="1" applyFont="1" applyAlignment="1">
      <alignment horizontal="left" vertical="center" wrapText="1"/>
    </xf>
    <xf numFmtId="0" fontId="17" fillId="0" borderId="0" xfId="0" applyFont="1" applyAlignment="1">
      <alignment horizontal="left" vertical="center" wrapText="1"/>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8" fillId="0" borderId="0" xfId="0" applyFont="1" applyFill="1" applyAlignment="1">
      <alignment horizontal="center" vertical="top"/>
    </xf>
    <xf numFmtId="0" fontId="17" fillId="0" borderId="0" xfId="0" applyFont="1" applyFill="1" applyAlignment="1">
      <alignment horizontal="center"/>
    </xf>
    <xf numFmtId="0" fontId="18" fillId="0" borderId="0" xfId="43" applyFont="1" applyFill="1" applyAlignment="1">
      <alignment horizontal="center" vertical="center"/>
    </xf>
    <xf numFmtId="0" fontId="18" fillId="0" borderId="0" xfId="0" applyFont="1" applyFill="1" applyAlignment="1">
      <alignment horizontal="center" vertical="center"/>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center" vertical="center" wrapText="1"/>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left" vertical="center" wrapText="1"/>
    </xf>
    <xf numFmtId="0" fontId="16" fillId="2" borderId="0" xfId="0" applyFont="1" applyFill="1" applyAlignment="1">
      <alignment horizontal="center" vertical="center"/>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0" fontId="18" fillId="0" borderId="5"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6" xfId="0" applyFont="1" applyFill="1" applyBorder="1" applyAlignment="1">
      <alignment horizontal="center" vertical="center"/>
    </xf>
    <xf numFmtId="0" fontId="16" fillId="2" borderId="0" xfId="0" applyFont="1" applyFill="1" applyAlignment="1">
      <alignment horizontal="right"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166" fontId="17" fillId="2" borderId="3" xfId="237" applyNumberFormat="1" applyFont="1" applyFill="1" applyBorder="1" applyAlignment="1" applyProtection="1">
      <alignment horizontal="center" vertical="center" wrapText="1"/>
    </xf>
    <xf numFmtId="166" fontId="17" fillId="2" borderId="4" xfId="237" applyNumberFormat="1" applyFont="1" applyFill="1" applyBorder="1" applyAlignment="1" applyProtection="1">
      <alignment horizontal="center" vertical="center" wrapText="1"/>
    </xf>
    <xf numFmtId="0" fontId="17" fillId="2" borderId="0" xfId="48" applyFont="1" applyFill="1" applyAlignment="1">
      <alignment horizontal="center"/>
    </xf>
    <xf numFmtId="166" fontId="18" fillId="2" borderId="0" xfId="237" applyNumberFormat="1" applyFont="1" applyFill="1" applyAlignment="1">
      <alignment horizontal="center"/>
    </xf>
    <xf numFmtId="166" fontId="17" fillId="2" borderId="8" xfId="1" applyNumberFormat="1" applyFont="1" applyFill="1" applyBorder="1" applyAlignment="1">
      <alignment horizontal="center"/>
      <protection locked="0"/>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166" fontId="17" fillId="2" borderId="5" xfId="237" applyNumberFormat="1" applyFont="1" applyFill="1" applyBorder="1" applyAlignment="1" applyProtection="1">
      <alignment horizontal="center" vertical="center" wrapText="1"/>
    </xf>
    <xf numFmtId="166"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left"/>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xf numFmtId="0" fontId="18" fillId="2" borderId="0" xfId="48" applyFont="1" applyFill="1" applyAlignment="1">
      <alignment horizontal="center"/>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H21" sqref="H21"/>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2" t="s">
        <v>430</v>
      </c>
      <c r="B1" s="162" t="s">
        <v>431</v>
      </c>
      <c r="C1" s="162" t="s">
        <v>432</v>
      </c>
    </row>
    <row r="2" spans="1:3">
      <c r="A2" s="162"/>
      <c r="B2" s="163">
        <f>BCthunhap!D46-BCKetQuaHoatDong_06028!D44</f>
        <v>0</v>
      </c>
      <c r="C2" s="163">
        <f>BCtinhhinhtaichinh!D33-BCTaiSan_06027!D30</f>
        <v>0</v>
      </c>
    </row>
    <row r="3" spans="1:3">
      <c r="A3" s="162"/>
      <c r="B3" s="163">
        <f>BCthunhap!D45-BCKetQuaHoatDong_06028!D43-BCKetQuaHoatDong_06028!D41</f>
        <v>0</v>
      </c>
      <c r="C3" s="163">
        <f>BCTaiSan_06027!D54-BCtinhhinhtaichinh!D45</f>
        <v>0</v>
      </c>
    </row>
    <row r="4" spans="1:3">
      <c r="A4" s="162"/>
      <c r="B4" s="163">
        <f>BCtinhhinhtaichinh!D51-BCtinhhinhtaichinh!E51-BCthunhap!D48</f>
        <v>0</v>
      </c>
      <c r="C4" s="163">
        <f>BCtinhhinhtaichinh!D52-BCTaiSan_06027!D57</f>
        <v>0</v>
      </c>
    </row>
    <row r="5" spans="1:3">
      <c r="A5" s="162"/>
      <c r="B5" s="163">
        <f>BCthunhap!D48-BCKetQuaHoatDong_06028!D45</f>
        <v>0</v>
      </c>
      <c r="C5" s="163">
        <f>BCtinhhinhtaichinh!D47-Khac_06030!D34</f>
        <v>0</v>
      </c>
    </row>
    <row r="6" spans="1:3">
      <c r="A6" s="162"/>
      <c r="B6" s="163">
        <f>+BCKetQuaHoatDong_06028!D48-GiaTriTaiSanRong_06129!E14</f>
        <v>0</v>
      </c>
      <c r="C6" s="163">
        <f>BCtinhhinhtaichinh!D33-BCDanhMucDauTu_06029!F63</f>
        <v>0</v>
      </c>
    </row>
    <row r="7" spans="1:3">
      <c r="A7" s="162"/>
      <c r="B7" s="163"/>
      <c r="C7" s="163">
        <f>BCtinhhinhtaichinh!D33-BCDanhMucDauTu_06029!F63</f>
        <v>0</v>
      </c>
    </row>
    <row r="10" spans="1:3">
      <c r="B10" s="214" t="s">
        <v>660</v>
      </c>
    </row>
    <row r="11" spans="1:3">
      <c r="B11" s="7"/>
    </row>
    <row r="12" spans="1:3">
      <c r="B12" s="8" t="s">
        <v>661</v>
      </c>
    </row>
    <row r="13" spans="1:3" ht="15">
      <c r="B13" s="164"/>
    </row>
    <row r="14" spans="1:3" ht="21">
      <c r="B14" s="215" t="s">
        <v>662</v>
      </c>
    </row>
    <row r="15" spans="1:3" ht="15">
      <c r="B15" s="164"/>
    </row>
    <row r="16" spans="1:3" ht="21">
      <c r="B16" s="165" t="s">
        <v>663</v>
      </c>
      <c r="C16" s="165" t="s">
        <v>656</v>
      </c>
    </row>
    <row r="21" spans="2:3" ht="25.5">
      <c r="B21" s="166" t="s">
        <v>664</v>
      </c>
      <c r="C21" s="166" t="s">
        <v>657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G15" sqref="G15"/>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94" t="s">
        <v>506</v>
      </c>
      <c r="B1" s="494"/>
      <c r="C1" s="494"/>
      <c r="D1" s="494"/>
      <c r="E1" s="494"/>
      <c r="F1" s="494"/>
      <c r="G1" s="494"/>
      <c r="H1" s="494"/>
      <c r="I1" s="494"/>
      <c r="J1" s="494"/>
      <c r="K1" s="494"/>
    </row>
    <row r="2" spans="1:11" ht="28.5" customHeight="1">
      <c r="A2" s="495" t="s">
        <v>646</v>
      </c>
      <c r="B2" s="495"/>
      <c r="C2" s="495"/>
      <c r="D2" s="495"/>
      <c r="E2" s="495"/>
      <c r="F2" s="495"/>
      <c r="G2" s="495"/>
      <c r="H2" s="495"/>
      <c r="I2" s="495"/>
      <c r="J2" s="495"/>
      <c r="K2" s="495"/>
    </row>
    <row r="3" spans="1:11" ht="15" customHeight="1">
      <c r="A3" s="496" t="s">
        <v>234</v>
      </c>
      <c r="B3" s="496"/>
      <c r="C3" s="496"/>
      <c r="D3" s="496"/>
      <c r="E3" s="496"/>
      <c r="F3" s="496"/>
      <c r="G3" s="496"/>
      <c r="H3" s="496"/>
      <c r="I3" s="496"/>
      <c r="J3" s="496"/>
      <c r="K3" s="496"/>
    </row>
    <row r="4" spans="1:11">
      <c r="A4" s="496"/>
      <c r="B4" s="496"/>
      <c r="C4" s="496"/>
      <c r="D4" s="496"/>
      <c r="E4" s="496"/>
      <c r="F4" s="496"/>
      <c r="G4" s="496"/>
      <c r="H4" s="496"/>
      <c r="I4" s="496"/>
      <c r="J4" s="496"/>
      <c r="K4" s="496"/>
    </row>
    <row r="5" spans="1:11">
      <c r="A5" s="477" t="str">
        <f>'ngay thang'!B12</f>
        <v>Tại ngày 31 tháng 01 năm 2025/ As at 31 Jan 2025</v>
      </c>
      <c r="B5" s="477"/>
      <c r="C5" s="477"/>
      <c r="D5" s="477"/>
      <c r="E5" s="477"/>
      <c r="F5" s="477"/>
      <c r="G5" s="477"/>
      <c r="H5" s="477"/>
      <c r="I5" s="477"/>
      <c r="J5" s="477"/>
      <c r="K5" s="477"/>
    </row>
    <row r="6" spans="1:11">
      <c r="A6" s="15"/>
      <c r="B6" s="15"/>
      <c r="C6" s="15"/>
      <c r="D6" s="15"/>
      <c r="E6" s="15"/>
      <c r="F6" s="1"/>
    </row>
    <row r="7" spans="1:11" ht="27.75" customHeight="1">
      <c r="A7" s="476" t="s">
        <v>243</v>
      </c>
      <c r="B7" s="476"/>
      <c r="D7" s="476" t="s">
        <v>604</v>
      </c>
      <c r="E7" s="476"/>
      <c r="F7" s="476"/>
      <c r="G7" s="476"/>
      <c r="H7" s="476"/>
      <c r="I7" s="476"/>
      <c r="J7" s="476"/>
    </row>
    <row r="8" spans="1:11" ht="31.5" customHeight="1">
      <c r="A8" s="476" t="s">
        <v>241</v>
      </c>
      <c r="B8" s="476"/>
      <c r="D8" s="476" t="s">
        <v>443</v>
      </c>
      <c r="E8" s="476"/>
      <c r="F8" s="476"/>
      <c r="G8" s="476"/>
      <c r="H8" s="476"/>
      <c r="I8" s="476"/>
      <c r="J8" s="476"/>
    </row>
    <row r="9" spans="1:11" ht="31.5" customHeight="1">
      <c r="A9" s="472" t="s">
        <v>240</v>
      </c>
      <c r="B9" s="472"/>
      <c r="D9" s="472" t="s">
        <v>242</v>
      </c>
      <c r="E9" s="472"/>
      <c r="F9" s="472"/>
      <c r="G9" s="472"/>
      <c r="H9" s="472"/>
      <c r="I9" s="472"/>
      <c r="J9" s="472"/>
    </row>
    <row r="10" spans="1:11" ht="31.5" customHeight="1">
      <c r="A10" s="472" t="s">
        <v>244</v>
      </c>
      <c r="B10" s="472"/>
      <c r="D10" s="476" t="str">
        <f>'ngay thang'!B14</f>
        <v>Ngày 06 tháng 02 năm 2025
06 Feb 2025</v>
      </c>
      <c r="E10" s="472"/>
      <c r="F10" s="472"/>
      <c r="G10" s="472"/>
      <c r="H10" s="472"/>
      <c r="I10" s="472"/>
      <c r="J10" s="472"/>
    </row>
    <row r="12" spans="1:11" s="26" customFormat="1" ht="29.25" customHeight="1">
      <c r="A12" s="497" t="s">
        <v>206</v>
      </c>
      <c r="B12" s="497" t="s">
        <v>207</v>
      </c>
      <c r="C12" s="497" t="s">
        <v>198</v>
      </c>
      <c r="D12" s="497" t="s">
        <v>230</v>
      </c>
      <c r="E12" s="497" t="s">
        <v>208</v>
      </c>
      <c r="F12" s="497" t="s">
        <v>209</v>
      </c>
      <c r="G12" s="497" t="s">
        <v>210</v>
      </c>
      <c r="H12" s="499" t="s">
        <v>211</v>
      </c>
      <c r="I12" s="500"/>
      <c r="J12" s="499" t="s">
        <v>214</v>
      </c>
      <c r="K12" s="500"/>
    </row>
    <row r="13" spans="1:11" s="26" customFormat="1" ht="51">
      <c r="A13" s="498"/>
      <c r="B13" s="498"/>
      <c r="C13" s="498"/>
      <c r="D13" s="498"/>
      <c r="E13" s="498"/>
      <c r="F13" s="498"/>
      <c r="G13" s="498"/>
      <c r="H13" s="161" t="s">
        <v>212</v>
      </c>
      <c r="I13" s="161" t="s">
        <v>213</v>
      </c>
      <c r="J13" s="161" t="s">
        <v>215</v>
      </c>
      <c r="K13" s="161" t="s">
        <v>213</v>
      </c>
    </row>
    <row r="14" spans="1:11" s="26" customFormat="1" ht="25.5">
      <c r="A14" s="3" t="s">
        <v>72</v>
      </c>
      <c r="B14" s="4" t="s">
        <v>222</v>
      </c>
      <c r="C14" s="4" t="s">
        <v>73</v>
      </c>
      <c r="D14" s="153"/>
      <c r="E14" s="153"/>
      <c r="F14" s="154"/>
      <c r="G14" s="155"/>
      <c r="H14" s="4"/>
      <c r="I14" s="2"/>
      <c r="J14" s="5"/>
      <c r="K14" s="6"/>
    </row>
    <row r="15" spans="1:11" s="26" customFormat="1" ht="25.5">
      <c r="A15" s="3" t="s">
        <v>46</v>
      </c>
      <c r="B15" s="4" t="s">
        <v>223</v>
      </c>
      <c r="C15" s="4" t="s">
        <v>74</v>
      </c>
      <c r="D15" s="154"/>
      <c r="E15" s="154"/>
      <c r="F15" s="154"/>
      <c r="G15" s="155"/>
      <c r="H15" s="4"/>
      <c r="I15" s="2"/>
      <c r="J15" s="4"/>
      <c r="K15" s="2"/>
    </row>
    <row r="16" spans="1:11" s="26" customFormat="1" ht="25.5">
      <c r="A16" s="3" t="s">
        <v>75</v>
      </c>
      <c r="B16" s="4" t="s">
        <v>216</v>
      </c>
      <c r="C16" s="4" t="s">
        <v>76</v>
      </c>
      <c r="D16" s="154"/>
      <c r="E16" s="154"/>
      <c r="F16" s="154"/>
      <c r="G16" s="153"/>
      <c r="H16" s="4"/>
      <c r="I16" s="156"/>
      <c r="J16" s="4"/>
      <c r="K16" s="156"/>
    </row>
    <row r="17" spans="1:11" s="26" customFormat="1" ht="25.5">
      <c r="A17" s="3" t="s">
        <v>56</v>
      </c>
      <c r="B17" s="4" t="s">
        <v>217</v>
      </c>
      <c r="C17" s="4" t="s">
        <v>77</v>
      </c>
      <c r="D17" s="154"/>
      <c r="E17" s="154"/>
      <c r="F17" s="154"/>
      <c r="G17" s="155"/>
      <c r="H17" s="4"/>
      <c r="I17" s="2"/>
      <c r="J17" s="4"/>
      <c r="K17" s="2"/>
    </row>
    <row r="18" spans="1:11" s="26" customFormat="1" ht="25.5">
      <c r="A18" s="3" t="s">
        <v>78</v>
      </c>
      <c r="B18" s="4" t="s">
        <v>224</v>
      </c>
      <c r="C18" s="4" t="s">
        <v>79</v>
      </c>
      <c r="D18" s="154"/>
      <c r="E18" s="154"/>
      <c r="F18" s="154"/>
      <c r="G18" s="155"/>
      <c r="H18" s="4"/>
      <c r="I18" s="2"/>
      <c r="J18" s="4"/>
      <c r="K18" s="2"/>
    </row>
    <row r="19" spans="1:11" s="26" customFormat="1" ht="25.5">
      <c r="A19" s="3" t="s">
        <v>80</v>
      </c>
      <c r="B19" s="4" t="s">
        <v>218</v>
      </c>
      <c r="C19" s="4" t="s">
        <v>81</v>
      </c>
      <c r="D19" s="154"/>
      <c r="E19" s="154"/>
      <c r="F19" s="154"/>
      <c r="G19" s="155"/>
      <c r="H19" s="4"/>
      <c r="I19" s="2"/>
      <c r="J19" s="4"/>
      <c r="K19" s="2"/>
    </row>
    <row r="20" spans="1:11" s="26" customFormat="1" ht="25.5">
      <c r="A20" s="3" t="s">
        <v>46</v>
      </c>
      <c r="B20" s="4" t="s">
        <v>219</v>
      </c>
      <c r="C20" s="4" t="s">
        <v>82</v>
      </c>
      <c r="D20" s="154"/>
      <c r="E20" s="154"/>
      <c r="F20" s="154"/>
      <c r="G20" s="155"/>
      <c r="H20" s="4"/>
      <c r="I20" s="2"/>
      <c r="J20" s="4"/>
      <c r="K20" s="2"/>
    </row>
    <row r="21" spans="1:11" s="26" customFormat="1" ht="25.5">
      <c r="A21" s="3" t="s">
        <v>83</v>
      </c>
      <c r="B21" s="4" t="s">
        <v>220</v>
      </c>
      <c r="C21" s="4" t="s">
        <v>84</v>
      </c>
      <c r="D21" s="154"/>
      <c r="E21" s="154"/>
      <c r="F21" s="154"/>
      <c r="G21" s="155"/>
      <c r="H21" s="4"/>
      <c r="I21" s="2"/>
      <c r="J21" s="4"/>
      <c r="K21" s="2"/>
    </row>
    <row r="22" spans="1:11" s="26" customFormat="1" ht="25.5">
      <c r="A22" s="3" t="s">
        <v>56</v>
      </c>
      <c r="B22" s="4" t="s">
        <v>221</v>
      </c>
      <c r="C22" s="4" t="s">
        <v>85</v>
      </c>
      <c r="D22" s="154"/>
      <c r="E22" s="154"/>
      <c r="F22" s="154"/>
      <c r="G22" s="155"/>
      <c r="H22" s="4"/>
      <c r="I22" s="2"/>
      <c r="J22" s="4"/>
      <c r="K22" s="2"/>
    </row>
    <row r="23" spans="1:11" s="26" customFormat="1" ht="38.25">
      <c r="A23" s="3" t="s">
        <v>86</v>
      </c>
      <c r="B23" s="4" t="s">
        <v>225</v>
      </c>
      <c r="C23" s="4" t="s">
        <v>87</v>
      </c>
      <c r="D23" s="154"/>
      <c r="E23" s="154"/>
      <c r="F23" s="154"/>
      <c r="G23" s="155"/>
      <c r="H23" s="4"/>
      <c r="I23" s="2"/>
      <c r="J23" s="4"/>
      <c r="K23" s="2"/>
    </row>
    <row r="24" spans="1:11" s="26" customFormat="1" ht="12.75">
      <c r="A24" s="157"/>
      <c r="B24" s="158"/>
      <c r="C24" s="158"/>
      <c r="D24" s="154"/>
      <c r="E24" s="154"/>
      <c r="F24" s="154"/>
      <c r="G24" s="155"/>
      <c r="H24" s="4"/>
      <c r="I24" s="2"/>
      <c r="J24" s="5"/>
      <c r="K24" s="6"/>
    </row>
    <row r="25" spans="1:11" s="26" customFormat="1" ht="12.75">
      <c r="A25" s="159"/>
    </row>
    <row r="26" spans="1:11" s="26" customFormat="1" ht="12.75">
      <c r="A26" s="193" t="s">
        <v>631</v>
      </c>
      <c r="B26" s="1"/>
      <c r="C26" s="27"/>
      <c r="I26" s="28" t="s">
        <v>632</v>
      </c>
    </row>
    <row r="27" spans="1:11" s="26" customFormat="1" ht="12.75">
      <c r="A27" s="29" t="s">
        <v>175</v>
      </c>
      <c r="B27" s="1"/>
      <c r="C27" s="27"/>
      <c r="I27" s="30" t="s">
        <v>176</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0"/>
      <c r="I35" s="23"/>
      <c r="J35" s="160"/>
      <c r="K35" s="160"/>
    </row>
    <row r="36" spans="1:11">
      <c r="A36" s="19" t="s">
        <v>235</v>
      </c>
      <c r="B36" s="1"/>
      <c r="C36" s="27"/>
      <c r="I36" s="21" t="s">
        <v>444</v>
      </c>
    </row>
    <row r="37" spans="1:11">
      <c r="A37" s="19" t="s">
        <v>591</v>
      </c>
      <c r="B37" s="1"/>
      <c r="C37" s="27"/>
      <c r="I37" s="21"/>
    </row>
    <row r="38" spans="1:11">
      <c r="A38" s="1" t="s">
        <v>236</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D19" sqref="D19"/>
    </sheetView>
  </sheetViews>
  <sheetFormatPr defaultColWidth="9.140625" defaultRowHeight="15"/>
  <cols>
    <col min="1" max="1" width="4.85546875" style="152" customWidth="1"/>
    <col min="2" max="2" width="61.85546875" style="147" customWidth="1"/>
    <col min="3" max="3" width="33.5703125" style="147" customWidth="1"/>
    <col min="4" max="4" width="41.42578125" style="147" customWidth="1"/>
    <col min="5" max="16384" width="9.140625" style="147"/>
  </cols>
  <sheetData>
    <row r="1" spans="1:4" ht="27.75" customHeight="1">
      <c r="A1" s="508" t="s">
        <v>506</v>
      </c>
      <c r="B1" s="508"/>
      <c r="C1" s="508"/>
      <c r="D1" s="508"/>
    </row>
    <row r="2" spans="1:4" ht="28.5" customHeight="1">
      <c r="A2" s="509" t="s">
        <v>645</v>
      </c>
      <c r="B2" s="509"/>
      <c r="C2" s="509"/>
      <c r="D2" s="509"/>
    </row>
    <row r="3" spans="1:4" ht="15" customHeight="1">
      <c r="A3" s="510" t="s">
        <v>448</v>
      </c>
      <c r="B3" s="510"/>
      <c r="C3" s="510"/>
      <c r="D3" s="510"/>
    </row>
    <row r="4" spans="1:4">
      <c r="A4" s="510"/>
      <c r="B4" s="510"/>
      <c r="C4" s="510"/>
      <c r="D4" s="510"/>
    </row>
    <row r="5" spans="1:4">
      <c r="A5" s="511" t="str">
        <f>'ngay thang'!B10</f>
        <v>Tháng 1 năm 2025/Jan 2025</v>
      </c>
      <c r="B5" s="512"/>
      <c r="C5" s="512"/>
      <c r="D5" s="512"/>
    </row>
    <row r="6" spans="1:4">
      <c r="A6" s="16"/>
      <c r="B6" s="16"/>
      <c r="C6" s="16"/>
      <c r="D6" s="16"/>
    </row>
    <row r="7" spans="1:4" ht="28.5" customHeight="1">
      <c r="A7" s="507" t="s">
        <v>241</v>
      </c>
      <c r="B7" s="507"/>
      <c r="C7" s="507" t="s">
        <v>443</v>
      </c>
      <c r="D7" s="507"/>
    </row>
    <row r="8" spans="1:4" ht="29.25" customHeight="1">
      <c r="A8" s="506" t="s">
        <v>240</v>
      </c>
      <c r="B8" s="506"/>
      <c r="C8" s="507" t="s">
        <v>590</v>
      </c>
      <c r="D8" s="506"/>
    </row>
    <row r="9" spans="1:4" ht="31.5" customHeight="1">
      <c r="A9" s="507" t="s">
        <v>243</v>
      </c>
      <c r="B9" s="507"/>
      <c r="C9" s="507" t="s">
        <v>604</v>
      </c>
      <c r="D9" s="507"/>
    </row>
    <row r="10" spans="1:4" ht="27" customHeight="1">
      <c r="A10" s="506" t="s">
        <v>244</v>
      </c>
      <c r="B10" s="506"/>
      <c r="C10" s="507" t="str">
        <f>'ngay thang'!B14</f>
        <v>Ngày 06 tháng 02 năm 2025
06 Feb 2025</v>
      </c>
      <c r="D10" s="507"/>
    </row>
    <row r="11" spans="1:4" ht="16.5" customHeight="1">
      <c r="A11" s="17"/>
      <c r="B11" s="17"/>
      <c r="C11" s="17"/>
      <c r="D11" s="17"/>
    </row>
    <row r="12" spans="1:4">
      <c r="A12" s="501" t="s">
        <v>449</v>
      </c>
      <c r="B12" s="501"/>
      <c r="C12" s="501"/>
      <c r="D12" s="501"/>
    </row>
    <row r="13" spans="1:4" s="144" customFormat="1" ht="15.75" customHeight="1">
      <c r="A13" s="502" t="s">
        <v>206</v>
      </c>
      <c r="B13" s="502" t="s">
        <v>450</v>
      </c>
      <c r="C13" s="504" t="s">
        <v>451</v>
      </c>
      <c r="D13" s="504"/>
    </row>
    <row r="14" spans="1:4" s="144" customFormat="1" ht="21" customHeight="1">
      <c r="A14" s="503"/>
      <c r="B14" s="503"/>
      <c r="C14" s="151" t="s">
        <v>452</v>
      </c>
      <c r="D14" s="151" t="s">
        <v>453</v>
      </c>
    </row>
    <row r="15" spans="1:4" s="144" customFormat="1" ht="12.75">
      <c r="A15" s="9" t="s">
        <v>46</v>
      </c>
      <c r="B15" s="10" t="s">
        <v>454</v>
      </c>
      <c r="C15" s="139"/>
      <c r="D15" s="139"/>
    </row>
    <row r="16" spans="1:4" s="144" customFormat="1" ht="12.75">
      <c r="A16" s="9" t="s">
        <v>455</v>
      </c>
      <c r="B16" s="10" t="s">
        <v>456</v>
      </c>
      <c r="C16" s="140"/>
      <c r="D16" s="140"/>
    </row>
    <row r="17" spans="1:4" s="144" customFormat="1" ht="12.75">
      <c r="A17" s="9" t="s">
        <v>457</v>
      </c>
      <c r="B17" s="10" t="s">
        <v>458</v>
      </c>
      <c r="C17" s="140"/>
      <c r="D17" s="140"/>
    </row>
    <row r="18" spans="1:4" s="144" customFormat="1" ht="12.75">
      <c r="A18" s="9" t="s">
        <v>56</v>
      </c>
      <c r="B18" s="10" t="s">
        <v>459</v>
      </c>
      <c r="C18" s="140"/>
      <c r="D18" s="140"/>
    </row>
    <row r="19" spans="1:4" s="144" customFormat="1" ht="12.75">
      <c r="A19" s="9" t="s">
        <v>455</v>
      </c>
      <c r="B19" s="10" t="s">
        <v>456</v>
      </c>
      <c r="C19" s="140"/>
      <c r="D19" s="140"/>
    </row>
    <row r="20" spans="1:4" s="144" customFormat="1" ht="12.75">
      <c r="A20" s="9" t="s">
        <v>457</v>
      </c>
      <c r="B20" s="10" t="s">
        <v>458</v>
      </c>
      <c r="C20" s="140"/>
      <c r="D20" s="140"/>
    </row>
    <row r="21" spans="1:4" s="144" customFormat="1" ht="12.75">
      <c r="A21" s="9" t="s">
        <v>133</v>
      </c>
      <c r="B21" s="10" t="s">
        <v>460</v>
      </c>
      <c r="C21" s="140"/>
      <c r="D21" s="140"/>
    </row>
    <row r="22" spans="1:4" s="144" customFormat="1" ht="12.75">
      <c r="A22" s="9" t="s">
        <v>455</v>
      </c>
      <c r="B22" s="10" t="s">
        <v>456</v>
      </c>
      <c r="C22" s="140"/>
      <c r="D22" s="140"/>
    </row>
    <row r="23" spans="1:4" s="144" customFormat="1" ht="12.75">
      <c r="A23" s="9" t="s">
        <v>457</v>
      </c>
      <c r="B23" s="10" t="s">
        <v>458</v>
      </c>
      <c r="C23" s="140"/>
      <c r="D23" s="140"/>
    </row>
    <row r="24" spans="1:4" s="144" customFormat="1" ht="12.75">
      <c r="A24" s="9" t="s">
        <v>135</v>
      </c>
      <c r="B24" s="10" t="s">
        <v>461</v>
      </c>
      <c r="C24" s="140"/>
      <c r="D24" s="140"/>
    </row>
    <row r="25" spans="1:4" s="144" customFormat="1" ht="12.75">
      <c r="A25" s="141">
        <v>1</v>
      </c>
      <c r="B25" s="142" t="s">
        <v>456</v>
      </c>
      <c r="C25" s="140"/>
      <c r="D25" s="140"/>
    </row>
    <row r="26" spans="1:4" s="144" customFormat="1" ht="12.75">
      <c r="A26" s="141">
        <v>2</v>
      </c>
      <c r="B26" s="142" t="s">
        <v>458</v>
      </c>
      <c r="C26" s="140"/>
      <c r="D26" s="140"/>
    </row>
    <row r="27" spans="1:4" s="144" customFormat="1" ht="12.75">
      <c r="A27" s="505" t="s">
        <v>462</v>
      </c>
      <c r="B27" s="505"/>
      <c r="C27" s="505"/>
      <c r="D27" s="505"/>
    </row>
    <row r="28" spans="1:4" s="144" customFormat="1" ht="12.75">
      <c r="A28" s="143"/>
    </row>
    <row r="29" spans="1:4" s="144" customFormat="1" ht="12.75">
      <c r="A29" s="193" t="s">
        <v>631</v>
      </c>
      <c r="B29" s="48"/>
      <c r="D29" s="145" t="s">
        <v>632</v>
      </c>
    </row>
    <row r="30" spans="1:4" s="144" customFormat="1" ht="12.75">
      <c r="A30" s="110" t="s">
        <v>175</v>
      </c>
      <c r="B30" s="48"/>
      <c r="D30" s="146" t="s">
        <v>176</v>
      </c>
    </row>
    <row r="31" spans="1:4">
      <c r="A31" s="48"/>
      <c r="B31" s="48"/>
      <c r="D31" s="148"/>
    </row>
    <row r="32" spans="1:4">
      <c r="A32" s="48"/>
      <c r="B32" s="48"/>
      <c r="D32" s="148"/>
    </row>
    <row r="33" spans="1:4">
      <c r="A33" s="48"/>
      <c r="B33" s="48"/>
      <c r="D33" s="148"/>
    </row>
    <row r="34" spans="1:4">
      <c r="A34" s="48"/>
      <c r="B34" s="48"/>
      <c r="D34" s="148"/>
    </row>
    <row r="35" spans="1:4">
      <c r="A35" s="48"/>
      <c r="B35" s="48"/>
      <c r="D35" s="148"/>
    </row>
    <row r="36" spans="1:4">
      <c r="A36" s="48"/>
      <c r="B36" s="48"/>
      <c r="D36" s="148"/>
    </row>
    <row r="37" spans="1:4">
      <c r="A37" s="48"/>
      <c r="B37" s="48"/>
      <c r="D37" s="149"/>
    </row>
    <row r="38" spans="1:4">
      <c r="A38" s="150" t="s">
        <v>235</v>
      </c>
      <c r="B38" s="103"/>
      <c r="C38" s="106"/>
      <c r="D38" s="104" t="s">
        <v>463</v>
      </c>
    </row>
    <row r="39" spans="1:4">
      <c r="A39" s="11" t="s">
        <v>591</v>
      </c>
      <c r="B39" s="48"/>
      <c r="C39" s="105"/>
      <c r="D39" s="105"/>
    </row>
    <row r="40" spans="1:4">
      <c r="A40" s="48" t="s">
        <v>236</v>
      </c>
      <c r="B40" s="48"/>
    </row>
    <row r="41" spans="1:4">
      <c r="A41" s="147"/>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E13" sqref="E13:F13"/>
    </sheetView>
  </sheetViews>
  <sheetFormatPr defaultColWidth="9.140625" defaultRowHeight="12.75"/>
  <cols>
    <col min="1" max="1" width="6.85546875" style="136" customWidth="1"/>
    <col min="2" max="2" width="48.28515625" style="48" customWidth="1"/>
    <col min="3" max="6" width="13" style="61" customWidth="1"/>
    <col min="7" max="7" width="14.5703125" style="48" customWidth="1"/>
    <col min="8" max="8" width="19.140625" style="123"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520" t="s">
        <v>506</v>
      </c>
      <c r="B1" s="520"/>
      <c r="C1" s="520"/>
      <c r="D1" s="520"/>
      <c r="E1" s="520"/>
      <c r="F1" s="520"/>
      <c r="G1" s="520"/>
    </row>
    <row r="2" spans="1:13" ht="34.5" customHeight="1">
      <c r="A2" s="521" t="s">
        <v>647</v>
      </c>
      <c r="B2" s="521"/>
      <c r="C2" s="521"/>
      <c r="D2" s="521"/>
      <c r="E2" s="521"/>
      <c r="F2" s="521"/>
      <c r="G2" s="521"/>
    </row>
    <row r="3" spans="1:13" ht="39.75" customHeight="1">
      <c r="A3" s="510" t="s">
        <v>464</v>
      </c>
      <c r="B3" s="510"/>
      <c r="C3" s="510"/>
      <c r="D3" s="510"/>
      <c r="E3" s="510"/>
      <c r="F3" s="510"/>
      <c r="G3" s="510"/>
    </row>
    <row r="4" spans="1:13">
      <c r="A4" s="511" t="str">
        <f>'BC Han muc nuoc ngoai'!A5:D5</f>
        <v>Tháng 1 năm 2025/Jan 2025</v>
      </c>
      <c r="B4" s="512"/>
      <c r="C4" s="512"/>
      <c r="D4" s="512"/>
      <c r="E4" s="512"/>
      <c r="F4" s="512"/>
      <c r="G4" s="512"/>
    </row>
    <row r="5" spans="1:13">
      <c r="A5" s="16"/>
      <c r="B5" s="16"/>
      <c r="C5" s="16"/>
      <c r="D5" s="16"/>
      <c r="E5" s="16"/>
      <c r="F5" s="16"/>
      <c r="G5" s="16"/>
    </row>
    <row r="6" spans="1:13" s="109" customFormat="1" ht="28.5" customHeight="1">
      <c r="A6" s="522" t="s">
        <v>585</v>
      </c>
      <c r="B6" s="522"/>
      <c r="C6" s="523" t="s">
        <v>443</v>
      </c>
      <c r="D6" s="523"/>
      <c r="E6" s="523"/>
      <c r="F6" s="523"/>
      <c r="G6" s="523"/>
      <c r="H6" s="124"/>
    </row>
    <row r="7" spans="1:13" s="109" customFormat="1" ht="28.5" customHeight="1">
      <c r="A7" s="522" t="s">
        <v>240</v>
      </c>
      <c r="B7" s="522"/>
      <c r="C7" s="524" t="s">
        <v>592</v>
      </c>
      <c r="D7" s="524"/>
      <c r="E7" s="524"/>
      <c r="F7" s="524"/>
      <c r="G7" s="524"/>
      <c r="H7" s="124"/>
    </row>
    <row r="8" spans="1:13" s="109" customFormat="1" ht="28.5" customHeight="1">
      <c r="A8" s="522" t="s">
        <v>587</v>
      </c>
      <c r="B8" s="522"/>
      <c r="C8" s="523" t="s">
        <v>604</v>
      </c>
      <c r="D8" s="523"/>
      <c r="E8" s="523"/>
      <c r="F8" s="523"/>
      <c r="G8" s="523"/>
      <c r="H8" s="124"/>
    </row>
    <row r="9" spans="1:13" s="109" customFormat="1" ht="24.75" customHeight="1">
      <c r="A9" s="522" t="s">
        <v>244</v>
      </c>
      <c r="B9" s="522"/>
      <c r="C9" s="525" t="str">
        <f>'BC Han muc nuoc ngoai'!C10:D10</f>
        <v>Ngày 06 tháng 02 năm 2025
06 Feb 2025</v>
      </c>
      <c r="D9" s="525"/>
      <c r="E9" s="525"/>
      <c r="F9" s="108"/>
      <c r="G9" s="125"/>
      <c r="H9" s="124"/>
    </row>
    <row r="10" spans="1:13" s="109" customFormat="1" ht="9" customHeight="1">
      <c r="A10" s="17"/>
      <c r="B10" s="17"/>
      <c r="C10" s="12"/>
      <c r="D10" s="108"/>
      <c r="E10" s="108"/>
      <c r="F10" s="108"/>
      <c r="G10" s="125"/>
      <c r="H10" s="124"/>
    </row>
    <row r="11" spans="1:13" ht="10.15" customHeight="1">
      <c r="A11" s="48"/>
      <c r="C11" s="48"/>
      <c r="D11" s="48"/>
      <c r="E11" s="48"/>
      <c r="F11" s="48"/>
    </row>
    <row r="12" spans="1:13" ht="33.75" customHeight="1">
      <c r="A12" s="109" t="s">
        <v>465</v>
      </c>
      <c r="B12" s="109"/>
      <c r="C12" s="109"/>
      <c r="D12" s="109"/>
      <c r="E12" s="109"/>
      <c r="F12" s="109"/>
      <c r="G12" s="126"/>
    </row>
    <row r="13" spans="1:13" ht="30.75" customHeight="1">
      <c r="A13" s="513" t="s">
        <v>466</v>
      </c>
      <c r="B13" s="513" t="s">
        <v>247</v>
      </c>
      <c r="C13" s="515" t="s">
        <v>284</v>
      </c>
      <c r="D13" s="516"/>
      <c r="E13" s="515" t="s">
        <v>467</v>
      </c>
      <c r="F13" s="516"/>
      <c r="G13" s="513" t="s">
        <v>468</v>
      </c>
      <c r="M13" s="127"/>
    </row>
    <row r="14" spans="1:13" ht="44.25" customHeight="1">
      <c r="A14" s="514"/>
      <c r="B14" s="514"/>
      <c r="C14" s="111" t="s">
        <v>452</v>
      </c>
      <c r="D14" s="111" t="s">
        <v>469</v>
      </c>
      <c r="E14" s="111" t="s">
        <v>452</v>
      </c>
      <c r="F14" s="111" t="s">
        <v>469</v>
      </c>
      <c r="G14" s="514"/>
      <c r="M14" s="127"/>
    </row>
    <row r="15" spans="1:13" s="78" customFormat="1" ht="25.5">
      <c r="A15" s="115" t="s">
        <v>89</v>
      </c>
      <c r="B15" s="13" t="s">
        <v>470</v>
      </c>
      <c r="C15" s="128"/>
      <c r="D15" s="128"/>
      <c r="E15" s="128"/>
      <c r="F15" s="128"/>
      <c r="G15" s="129"/>
      <c r="H15" s="130"/>
    </row>
    <row r="16" spans="1:13" s="78" customFormat="1" ht="25.5">
      <c r="A16" s="115"/>
      <c r="B16" s="13" t="s">
        <v>471</v>
      </c>
      <c r="C16" s="128"/>
      <c r="D16" s="128"/>
      <c r="E16" s="128"/>
      <c r="F16" s="128"/>
      <c r="G16" s="129"/>
      <c r="H16" s="130"/>
    </row>
    <row r="17" spans="1:13" s="78" customFormat="1" ht="25.5">
      <c r="A17" s="115"/>
      <c r="B17" s="13" t="s">
        <v>472</v>
      </c>
      <c r="C17" s="128"/>
      <c r="D17" s="128"/>
      <c r="E17" s="128"/>
      <c r="F17" s="128"/>
      <c r="G17" s="129"/>
      <c r="H17" s="130"/>
    </row>
    <row r="18" spans="1:13" s="78" customFormat="1" ht="25.5">
      <c r="A18" s="115"/>
      <c r="B18" s="13" t="s">
        <v>366</v>
      </c>
      <c r="C18" s="128"/>
      <c r="D18" s="128"/>
      <c r="E18" s="128"/>
      <c r="F18" s="128"/>
      <c r="G18" s="129"/>
      <c r="H18" s="130"/>
    </row>
    <row r="19" spans="1:13" s="78" customFormat="1" ht="25.5">
      <c r="A19" s="115" t="s">
        <v>93</v>
      </c>
      <c r="B19" s="13" t="s">
        <v>367</v>
      </c>
      <c r="C19" s="128"/>
      <c r="D19" s="128"/>
      <c r="E19" s="128"/>
      <c r="F19" s="128"/>
      <c r="G19" s="129"/>
      <c r="H19" s="130"/>
    </row>
    <row r="20" spans="1:13" s="78" customFormat="1" ht="25.5">
      <c r="A20" s="115" t="s">
        <v>97</v>
      </c>
      <c r="B20" s="13" t="s">
        <v>473</v>
      </c>
      <c r="C20" s="128"/>
      <c r="D20" s="128"/>
      <c r="E20" s="128"/>
      <c r="F20" s="128"/>
      <c r="G20" s="129"/>
      <c r="H20" s="130"/>
    </row>
    <row r="21" spans="1:13" s="78" customFormat="1" ht="25.5">
      <c r="A21" s="115" t="s">
        <v>99</v>
      </c>
      <c r="B21" s="13" t="s">
        <v>372</v>
      </c>
      <c r="C21" s="128"/>
      <c r="D21" s="128"/>
      <c r="E21" s="128"/>
      <c r="F21" s="128"/>
      <c r="G21" s="129"/>
      <c r="H21" s="130"/>
    </row>
    <row r="22" spans="1:13" s="78" customFormat="1" ht="38.25">
      <c r="A22" s="115" t="s">
        <v>101</v>
      </c>
      <c r="B22" s="13" t="s">
        <v>474</v>
      </c>
      <c r="C22" s="128"/>
      <c r="D22" s="128"/>
      <c r="E22" s="128"/>
      <c r="F22" s="128"/>
      <c r="G22" s="129"/>
      <c r="H22" s="130"/>
    </row>
    <row r="23" spans="1:13" s="78" customFormat="1" ht="25.5">
      <c r="A23" s="115" t="s">
        <v>103</v>
      </c>
      <c r="B23" s="13" t="s">
        <v>374</v>
      </c>
      <c r="C23" s="128"/>
      <c r="D23" s="128"/>
      <c r="E23" s="128"/>
      <c r="F23" s="128"/>
      <c r="G23" s="129"/>
      <c r="H23" s="130"/>
    </row>
    <row r="24" spans="1:13" s="78" customFormat="1" ht="25.5">
      <c r="A24" s="115" t="s">
        <v>105</v>
      </c>
      <c r="B24" s="13" t="s">
        <v>375</v>
      </c>
      <c r="C24" s="128"/>
      <c r="D24" s="128"/>
      <c r="E24" s="128"/>
      <c r="F24" s="128"/>
      <c r="G24" s="129"/>
      <c r="H24" s="130"/>
    </row>
    <row r="25" spans="1:13" s="78" customFormat="1" ht="25.5">
      <c r="A25" s="115" t="s">
        <v>107</v>
      </c>
      <c r="B25" s="13" t="s">
        <v>475</v>
      </c>
      <c r="C25" s="81"/>
      <c r="D25" s="81"/>
      <c r="E25" s="81"/>
      <c r="F25" s="81"/>
      <c r="G25" s="131"/>
      <c r="H25" s="130"/>
    </row>
    <row r="26" spans="1:13" ht="30.75" customHeight="1">
      <c r="A26" s="513" t="s">
        <v>466</v>
      </c>
      <c r="B26" s="513" t="s">
        <v>249</v>
      </c>
      <c r="C26" s="515" t="s">
        <v>284</v>
      </c>
      <c r="D26" s="516"/>
      <c r="E26" s="515" t="s">
        <v>467</v>
      </c>
      <c r="F26" s="516"/>
      <c r="G26" s="513" t="s">
        <v>468</v>
      </c>
      <c r="M26" s="127"/>
    </row>
    <row r="27" spans="1:13" ht="34.5" customHeight="1">
      <c r="A27" s="514"/>
      <c r="B27" s="514"/>
      <c r="C27" s="111" t="s">
        <v>452</v>
      </c>
      <c r="D27" s="111" t="s">
        <v>469</v>
      </c>
      <c r="E27" s="111" t="s">
        <v>452</v>
      </c>
      <c r="F27" s="111" t="s">
        <v>469</v>
      </c>
      <c r="G27" s="514"/>
      <c r="M27" s="127"/>
    </row>
    <row r="28" spans="1:13" s="78" customFormat="1" ht="38.25">
      <c r="A28" s="115" t="s">
        <v>110</v>
      </c>
      <c r="B28" s="13" t="s">
        <v>476</v>
      </c>
      <c r="C28" s="81"/>
      <c r="D28" s="81"/>
      <c r="E28" s="81"/>
      <c r="F28" s="81"/>
      <c r="G28" s="129"/>
      <c r="H28" s="130"/>
    </row>
    <row r="29" spans="1:13" s="78" customFormat="1" ht="25.5">
      <c r="A29" s="115" t="s">
        <v>112</v>
      </c>
      <c r="B29" s="13" t="s">
        <v>378</v>
      </c>
      <c r="C29" s="128"/>
      <c r="D29" s="128"/>
      <c r="E29" s="128"/>
      <c r="F29" s="128"/>
      <c r="G29" s="129"/>
      <c r="H29" s="130"/>
    </row>
    <row r="30" spans="1:13" s="78" customFormat="1" ht="25.5">
      <c r="A30" s="115" t="s">
        <v>114</v>
      </c>
      <c r="B30" s="13" t="s">
        <v>386</v>
      </c>
      <c r="C30" s="81"/>
      <c r="D30" s="81"/>
      <c r="E30" s="81"/>
      <c r="F30" s="81"/>
      <c r="G30" s="131"/>
      <c r="H30" s="130"/>
    </row>
    <row r="31" spans="1:13" s="78" customFormat="1" ht="15">
      <c r="A31" s="526" t="s">
        <v>462</v>
      </c>
      <c r="B31" s="526"/>
      <c r="C31" s="526"/>
      <c r="D31" s="526"/>
      <c r="E31" s="526"/>
      <c r="F31" s="526"/>
      <c r="G31" s="526"/>
      <c r="H31" s="130"/>
    </row>
    <row r="32" spans="1:13" s="78" customFormat="1" ht="15">
      <c r="A32" s="132"/>
      <c r="B32" s="133"/>
      <c r="C32" s="134"/>
      <c r="D32" s="134"/>
      <c r="E32" s="134"/>
      <c r="F32" s="134"/>
      <c r="G32" s="135"/>
      <c r="H32" s="130"/>
    </row>
    <row r="33" spans="1:13" s="123" customFormat="1" ht="11.25" customHeight="1">
      <c r="A33" s="136"/>
      <c r="B33" s="48"/>
      <c r="C33" s="61"/>
      <c r="D33" s="61"/>
      <c r="E33" s="61"/>
      <c r="F33" s="61"/>
      <c r="G33" s="48"/>
      <c r="I33" s="48"/>
      <c r="J33" s="48"/>
      <c r="K33" s="48"/>
      <c r="L33" s="48"/>
      <c r="M33" s="48"/>
    </row>
    <row r="34" spans="1:13" s="123" customFormat="1" ht="5.25" customHeight="1">
      <c r="A34" s="48"/>
      <c r="B34" s="137"/>
      <c r="C34" s="48"/>
      <c r="D34" s="48"/>
      <c r="E34" s="48"/>
      <c r="F34" s="48"/>
      <c r="G34" s="48"/>
      <c r="I34" s="48"/>
      <c r="J34" s="48"/>
      <c r="K34" s="48"/>
      <c r="L34" s="48"/>
      <c r="M34" s="48"/>
    </row>
    <row r="35" spans="1:13" s="123" customFormat="1" ht="12.75" customHeight="1">
      <c r="A35" s="193" t="s">
        <v>631</v>
      </c>
      <c r="B35" s="100"/>
      <c r="C35" s="119"/>
      <c r="D35" s="517" t="s">
        <v>632</v>
      </c>
      <c r="E35" s="517"/>
      <c r="F35" s="517"/>
      <c r="G35" s="517"/>
      <c r="I35" s="48"/>
      <c r="J35" s="48"/>
      <c r="K35" s="48"/>
      <c r="L35" s="48"/>
      <c r="M35" s="48"/>
    </row>
    <row r="36" spans="1:13" s="123" customFormat="1">
      <c r="A36" s="36" t="s">
        <v>175</v>
      </c>
      <c r="B36" s="36"/>
      <c r="C36" s="120"/>
      <c r="D36" s="518" t="s">
        <v>176</v>
      </c>
      <c r="E36" s="518"/>
      <c r="F36" s="518"/>
      <c r="G36" s="518"/>
      <c r="I36" s="48"/>
      <c r="J36" s="48"/>
      <c r="K36" s="48"/>
      <c r="L36" s="48"/>
      <c r="M36" s="48"/>
    </row>
    <row r="37" spans="1:13" s="123" customFormat="1">
      <c r="A37" s="101"/>
      <c r="B37" s="101"/>
      <c r="C37" s="102"/>
      <c r="D37" s="102"/>
      <c r="E37" s="102"/>
      <c r="F37" s="102"/>
      <c r="G37" s="48"/>
      <c r="I37" s="48"/>
      <c r="J37" s="48"/>
      <c r="K37" s="48"/>
      <c r="L37" s="48"/>
      <c r="M37" s="48"/>
    </row>
    <row r="38" spans="1:13" s="123" customFormat="1">
      <c r="A38" s="101"/>
      <c r="B38" s="101"/>
      <c r="C38" s="102"/>
      <c r="D38" s="102"/>
      <c r="E38" s="102"/>
      <c r="F38" s="102"/>
      <c r="G38" s="48"/>
      <c r="I38" s="48"/>
      <c r="J38" s="48"/>
      <c r="K38" s="48"/>
      <c r="L38" s="48"/>
      <c r="M38" s="48"/>
    </row>
    <row r="39" spans="1:13" s="123" customFormat="1">
      <c r="A39" s="101"/>
      <c r="B39" s="101"/>
      <c r="C39" s="102"/>
      <c r="D39" s="102"/>
      <c r="E39" s="102"/>
      <c r="F39" s="102"/>
      <c r="G39" s="48"/>
      <c r="I39" s="48"/>
      <c r="J39" s="48"/>
      <c r="K39" s="48"/>
      <c r="L39" s="48"/>
      <c r="M39" s="48"/>
    </row>
    <row r="40" spans="1:13" s="123" customFormat="1">
      <c r="A40" s="101"/>
      <c r="B40" s="101"/>
      <c r="C40" s="102"/>
      <c r="D40" s="102"/>
      <c r="E40" s="102"/>
      <c r="F40" s="102"/>
      <c r="G40" s="48"/>
      <c r="I40" s="48"/>
      <c r="J40" s="48"/>
      <c r="K40" s="48"/>
      <c r="L40" s="48"/>
      <c r="M40" s="48"/>
    </row>
    <row r="41" spans="1:13" s="123" customFormat="1" ht="65.25" customHeight="1">
      <c r="A41" s="101"/>
      <c r="B41" s="101"/>
      <c r="C41" s="102"/>
      <c r="D41" s="102"/>
      <c r="E41" s="102"/>
      <c r="F41" s="102"/>
      <c r="G41" s="48"/>
      <c r="I41" s="48"/>
      <c r="J41" s="48"/>
      <c r="K41" s="48"/>
      <c r="L41" s="48"/>
      <c r="M41" s="48"/>
    </row>
    <row r="42" spans="1:13" s="138" customFormat="1">
      <c r="A42" s="38" t="s">
        <v>477</v>
      </c>
      <c r="B42" s="38"/>
      <c r="C42" s="38"/>
      <c r="D42" s="519" t="s">
        <v>463</v>
      </c>
      <c r="E42" s="519"/>
      <c r="F42" s="519"/>
      <c r="G42" s="519"/>
      <c r="I42" s="48"/>
      <c r="J42" s="48"/>
      <c r="K42" s="48"/>
      <c r="L42" s="48"/>
      <c r="M42" s="48"/>
    </row>
    <row r="43" spans="1:13" s="138" customFormat="1">
      <c r="A43" s="11" t="s">
        <v>591</v>
      </c>
      <c r="B43" s="11"/>
      <c r="C43" s="11"/>
      <c r="D43" s="105"/>
      <c r="E43" s="105"/>
      <c r="F43" s="105"/>
      <c r="G43" s="11"/>
      <c r="I43" s="48"/>
      <c r="J43" s="48"/>
      <c r="K43" s="48"/>
      <c r="L43" s="48"/>
      <c r="M43" s="48"/>
    </row>
    <row r="44" spans="1:13" s="138" customFormat="1">
      <c r="A44" s="36" t="s">
        <v>236</v>
      </c>
      <c r="B44" s="36"/>
      <c r="C44" s="36"/>
      <c r="D44" s="36"/>
      <c r="E44" s="11"/>
      <c r="F44" s="11"/>
      <c r="G44" s="11"/>
      <c r="I44" s="48"/>
      <c r="J44" s="48"/>
      <c r="K44" s="48"/>
      <c r="L44" s="48"/>
      <c r="M44" s="48"/>
    </row>
  </sheetData>
  <mergeCells count="26">
    <mergeCell ref="D35:G35"/>
    <mergeCell ref="D36:G36"/>
    <mergeCell ref="D42:G42"/>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47244094488188981" right="0.47244094488188981" top="0.27559055118110237" bottom="0.27559055118110237" header="0.15748031496062992" footer="0.15748031496062992"/>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C12" sqref="C12:D12"/>
    </sheetView>
  </sheetViews>
  <sheetFormatPr defaultColWidth="9.140625" defaultRowHeight="12.75"/>
  <cols>
    <col min="1" max="1" width="6.7109375" style="48" customWidth="1"/>
    <col min="2" max="2" width="50" style="48" customWidth="1"/>
    <col min="3" max="6" width="14.140625" style="99" customWidth="1"/>
    <col min="7" max="7" width="21.7109375" style="99"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530" t="s">
        <v>506</v>
      </c>
      <c r="B1" s="530"/>
      <c r="C1" s="530"/>
      <c r="D1" s="530"/>
      <c r="E1" s="530"/>
      <c r="F1" s="530"/>
      <c r="G1" s="530"/>
    </row>
    <row r="2" spans="1:7" ht="37.15" customHeight="1">
      <c r="A2" s="521" t="s">
        <v>647</v>
      </c>
      <c r="B2" s="521"/>
      <c r="C2" s="521"/>
      <c r="D2" s="521"/>
      <c r="E2" s="521"/>
      <c r="F2" s="521"/>
      <c r="G2" s="521"/>
    </row>
    <row r="3" spans="1:7" ht="35.25" customHeight="1">
      <c r="A3" s="510" t="s">
        <v>464</v>
      </c>
      <c r="B3" s="510"/>
      <c r="C3" s="510"/>
      <c r="D3" s="510"/>
      <c r="E3" s="510"/>
      <c r="F3" s="510"/>
      <c r="G3" s="510"/>
    </row>
    <row r="4" spans="1:7">
      <c r="A4" s="512" t="str">
        <f>'ngay thang'!B10</f>
        <v>Tháng 1 năm 2025/Jan 2025</v>
      </c>
      <c r="B4" s="512"/>
      <c r="C4" s="512"/>
      <c r="D4" s="512"/>
      <c r="E4" s="512"/>
      <c r="F4" s="512"/>
      <c r="G4" s="512"/>
    </row>
    <row r="5" spans="1:7" ht="5.25" customHeight="1">
      <c r="A5" s="16"/>
      <c r="B5" s="512"/>
      <c r="C5" s="512"/>
      <c r="D5" s="512"/>
      <c r="E5" s="512"/>
      <c r="F5" s="16"/>
    </row>
    <row r="6" spans="1:7" ht="28.5" customHeight="1">
      <c r="A6" s="522" t="s">
        <v>585</v>
      </c>
      <c r="B6" s="522"/>
      <c r="C6" s="525" t="s">
        <v>443</v>
      </c>
      <c r="D6" s="525"/>
      <c r="E6" s="525"/>
      <c r="F6" s="525"/>
      <c r="G6" s="525"/>
    </row>
    <row r="7" spans="1:7" ht="28.5" customHeight="1">
      <c r="A7" s="522" t="s">
        <v>240</v>
      </c>
      <c r="B7" s="522"/>
      <c r="C7" s="531" t="s">
        <v>589</v>
      </c>
      <c r="D7" s="531"/>
      <c r="E7" s="531"/>
      <c r="F7" s="531"/>
      <c r="G7" s="531"/>
    </row>
    <row r="8" spans="1:7" ht="28.5" customHeight="1">
      <c r="A8" s="522" t="s">
        <v>587</v>
      </c>
      <c r="B8" s="522"/>
      <c r="C8" s="525" t="s">
        <v>604</v>
      </c>
      <c r="D8" s="525"/>
      <c r="E8" s="525"/>
      <c r="F8" s="525"/>
      <c r="G8" s="525"/>
    </row>
    <row r="9" spans="1:7" s="109" customFormat="1" ht="24" customHeight="1">
      <c r="A9" s="532" t="s">
        <v>588</v>
      </c>
      <c r="B9" s="522"/>
      <c r="C9" s="525" t="str">
        <f>'BC TS DT nuoc ngoai'!C9:E9</f>
        <v>Ngày 06 tháng 02 năm 2025
06 Feb 2025</v>
      </c>
      <c r="D9" s="525"/>
      <c r="E9" s="107"/>
      <c r="F9" s="107"/>
      <c r="G9" s="108"/>
    </row>
    <row r="10" spans="1:7" ht="11.25" customHeight="1">
      <c r="A10" s="110"/>
      <c r="B10" s="110"/>
      <c r="C10" s="110"/>
      <c r="D10" s="110"/>
      <c r="E10" s="110"/>
      <c r="F10" s="110"/>
      <c r="G10" s="110"/>
    </row>
    <row r="11" spans="1:7" s="109" customFormat="1" ht="18.600000000000001" customHeight="1">
      <c r="A11" s="63" t="s">
        <v>478</v>
      </c>
      <c r="B11" s="63"/>
      <c r="C11" s="63"/>
      <c r="D11" s="63"/>
      <c r="E11" s="63"/>
      <c r="F11" s="63"/>
      <c r="G11" s="54"/>
    </row>
    <row r="12" spans="1:7" ht="60" customHeight="1">
      <c r="A12" s="513" t="s">
        <v>466</v>
      </c>
      <c r="B12" s="513" t="s">
        <v>479</v>
      </c>
      <c r="C12" s="515" t="s">
        <v>284</v>
      </c>
      <c r="D12" s="516"/>
      <c r="E12" s="515" t="s">
        <v>467</v>
      </c>
      <c r="F12" s="516"/>
      <c r="G12" s="527" t="s">
        <v>480</v>
      </c>
    </row>
    <row r="13" spans="1:7" ht="60" customHeight="1">
      <c r="A13" s="514"/>
      <c r="B13" s="514"/>
      <c r="C13" s="111" t="s">
        <v>452</v>
      </c>
      <c r="D13" s="111" t="s">
        <v>469</v>
      </c>
      <c r="E13" s="111" t="s">
        <v>452</v>
      </c>
      <c r="F13" s="111" t="s">
        <v>469</v>
      </c>
      <c r="G13" s="528"/>
    </row>
    <row r="14" spans="1:7" s="114" customFormat="1" ht="51">
      <c r="A14" s="112" t="s">
        <v>46</v>
      </c>
      <c r="B14" s="14" t="s">
        <v>481</v>
      </c>
      <c r="C14" s="113"/>
      <c r="D14" s="113"/>
      <c r="E14" s="113"/>
      <c r="F14" s="113"/>
      <c r="G14" s="113"/>
    </row>
    <row r="15" spans="1:7" s="114" customFormat="1" ht="25.5">
      <c r="A15" s="115">
        <v>1</v>
      </c>
      <c r="B15" s="13" t="s">
        <v>389</v>
      </c>
      <c r="C15" s="116"/>
      <c r="D15" s="116"/>
      <c r="E15" s="116"/>
      <c r="F15" s="116"/>
      <c r="G15" s="116"/>
    </row>
    <row r="16" spans="1:7" s="114" customFormat="1" ht="25.5">
      <c r="A16" s="115">
        <v>2</v>
      </c>
      <c r="B16" s="13" t="s">
        <v>482</v>
      </c>
      <c r="C16" s="116"/>
      <c r="D16" s="116"/>
      <c r="E16" s="116"/>
      <c r="F16" s="116"/>
      <c r="G16" s="116"/>
    </row>
    <row r="17" spans="1:7" s="114" customFormat="1" ht="25.5">
      <c r="A17" s="115">
        <v>3</v>
      </c>
      <c r="B17" s="13" t="s">
        <v>483</v>
      </c>
      <c r="C17" s="116"/>
      <c r="D17" s="116"/>
      <c r="E17" s="116"/>
      <c r="F17" s="116"/>
      <c r="G17" s="113"/>
    </row>
    <row r="18" spans="1:7" s="114" customFormat="1" ht="25.5">
      <c r="A18" s="112" t="s">
        <v>56</v>
      </c>
      <c r="B18" s="14" t="s">
        <v>484</v>
      </c>
      <c r="C18" s="113"/>
      <c r="D18" s="113"/>
      <c r="E18" s="113"/>
      <c r="F18" s="113"/>
      <c r="G18" s="113"/>
    </row>
    <row r="19" spans="1:7" s="114" customFormat="1" ht="25.5">
      <c r="A19" s="115">
        <v>1</v>
      </c>
      <c r="B19" s="13" t="s">
        <v>485</v>
      </c>
      <c r="C19" s="116"/>
      <c r="D19" s="116"/>
      <c r="E19" s="116"/>
      <c r="F19" s="116"/>
      <c r="G19" s="116"/>
    </row>
    <row r="20" spans="1:7" s="114" customFormat="1" ht="25.5">
      <c r="A20" s="115">
        <v>2</v>
      </c>
      <c r="B20" s="13" t="s">
        <v>401</v>
      </c>
      <c r="C20" s="116"/>
      <c r="D20" s="116"/>
      <c r="E20" s="116"/>
      <c r="F20" s="116"/>
      <c r="G20" s="116"/>
    </row>
    <row r="21" spans="1:7" s="114" customFormat="1" ht="51">
      <c r="A21" s="112" t="s">
        <v>133</v>
      </c>
      <c r="B21" s="14" t="s">
        <v>486</v>
      </c>
      <c r="C21" s="113"/>
      <c r="D21" s="113"/>
      <c r="E21" s="113"/>
      <c r="F21" s="113"/>
      <c r="G21" s="113"/>
    </row>
    <row r="22" spans="1:7" s="114" customFormat="1" ht="25.5">
      <c r="A22" s="112" t="s">
        <v>135</v>
      </c>
      <c r="B22" s="14" t="s">
        <v>487</v>
      </c>
      <c r="C22" s="113"/>
      <c r="D22" s="113"/>
      <c r="E22" s="113"/>
      <c r="F22" s="113"/>
      <c r="G22" s="113"/>
    </row>
    <row r="23" spans="1:7" s="114" customFormat="1" ht="25.5">
      <c r="A23" s="115">
        <v>1</v>
      </c>
      <c r="B23" s="13" t="s">
        <v>405</v>
      </c>
      <c r="C23" s="116"/>
      <c r="D23" s="116"/>
      <c r="E23" s="116"/>
      <c r="F23" s="116"/>
      <c r="G23" s="116"/>
    </row>
    <row r="24" spans="1:7" ht="25.5">
      <c r="A24" s="115">
        <v>2</v>
      </c>
      <c r="B24" s="13" t="s">
        <v>406</v>
      </c>
      <c r="C24" s="116"/>
      <c r="D24" s="116"/>
      <c r="E24" s="116"/>
      <c r="F24" s="116"/>
      <c r="G24" s="116"/>
    </row>
    <row r="25" spans="1:7">
      <c r="A25" s="526" t="s">
        <v>462</v>
      </c>
      <c r="B25" s="526"/>
      <c r="C25" s="526"/>
      <c r="D25" s="526"/>
      <c r="E25" s="526"/>
      <c r="F25" s="526"/>
      <c r="G25" s="526"/>
    </row>
    <row r="27" spans="1:7" ht="12.75" customHeight="1">
      <c r="A27" s="193" t="s">
        <v>631</v>
      </c>
      <c r="B27" s="117"/>
      <c r="C27" s="118"/>
      <c r="D27" s="118"/>
      <c r="E27" s="529" t="s">
        <v>632</v>
      </c>
      <c r="F27" s="529"/>
      <c r="G27" s="529"/>
    </row>
    <row r="28" spans="1:7">
      <c r="A28" s="36" t="s">
        <v>175</v>
      </c>
      <c r="B28" s="36"/>
      <c r="C28" s="120"/>
      <c r="D28" s="120"/>
      <c r="E28" s="120" t="s">
        <v>176</v>
      </c>
      <c r="F28" s="120"/>
      <c r="G28" s="120"/>
    </row>
    <row r="29" spans="1:7">
      <c r="A29" s="101"/>
      <c r="B29" s="101"/>
      <c r="C29" s="118"/>
      <c r="D29" s="118"/>
      <c r="E29" s="118"/>
      <c r="F29" s="102"/>
      <c r="G29" s="102"/>
    </row>
    <row r="30" spans="1:7">
      <c r="A30" s="101"/>
      <c r="B30" s="101"/>
      <c r="C30" s="118"/>
      <c r="D30" s="118"/>
      <c r="E30" s="118"/>
      <c r="F30" s="102"/>
      <c r="G30" s="102"/>
    </row>
    <row r="31" spans="1:7">
      <c r="A31" s="101"/>
      <c r="B31" s="101"/>
      <c r="C31" s="118"/>
      <c r="D31" s="118"/>
      <c r="E31" s="118"/>
      <c r="F31" s="102"/>
      <c r="G31" s="102"/>
    </row>
    <row r="32" spans="1:7">
      <c r="A32" s="101"/>
      <c r="B32" s="101"/>
      <c r="C32" s="118"/>
      <c r="D32" s="118"/>
      <c r="E32" s="118"/>
      <c r="F32" s="102"/>
      <c r="G32" s="102"/>
    </row>
    <row r="33" spans="1:7">
      <c r="A33" s="101"/>
      <c r="B33" s="101"/>
      <c r="C33" s="118"/>
      <c r="D33" s="118"/>
      <c r="E33" s="118"/>
      <c r="F33" s="102"/>
      <c r="G33" s="102"/>
    </row>
    <row r="34" spans="1:7">
      <c r="A34" s="101"/>
      <c r="B34" s="101"/>
      <c r="C34" s="118"/>
      <c r="D34" s="118"/>
      <c r="E34" s="118"/>
      <c r="F34" s="102"/>
      <c r="G34" s="102"/>
    </row>
    <row r="35" spans="1:7">
      <c r="A35" s="101"/>
      <c r="B35" s="101"/>
      <c r="C35" s="118"/>
      <c r="D35" s="118"/>
      <c r="E35" s="118"/>
      <c r="F35" s="102"/>
      <c r="G35" s="102"/>
    </row>
    <row r="36" spans="1:7">
      <c r="A36" s="101"/>
      <c r="B36" s="101"/>
      <c r="C36" s="118"/>
      <c r="D36" s="118"/>
      <c r="E36" s="118"/>
      <c r="F36" s="102"/>
      <c r="G36" s="102"/>
    </row>
    <row r="37" spans="1:7">
      <c r="A37" s="101"/>
      <c r="B37" s="101"/>
      <c r="C37" s="118"/>
      <c r="D37" s="118"/>
      <c r="E37" s="118"/>
      <c r="F37" s="102"/>
      <c r="G37" s="102"/>
    </row>
    <row r="38" spans="1:7" ht="32.25" customHeight="1">
      <c r="A38" s="101"/>
      <c r="B38" s="101"/>
      <c r="C38" s="121"/>
      <c r="D38" s="121"/>
      <c r="E38" s="121"/>
      <c r="F38" s="102"/>
      <c r="G38" s="102"/>
    </row>
    <row r="39" spans="1:7">
      <c r="A39" s="38" t="s">
        <v>477</v>
      </c>
      <c r="B39" s="38"/>
      <c r="C39" s="38"/>
      <c r="D39" s="106"/>
      <c r="E39" s="104" t="s">
        <v>463</v>
      </c>
      <c r="F39" s="38"/>
      <c r="G39" s="38"/>
    </row>
    <row r="40" spans="1:7">
      <c r="A40" s="11" t="s">
        <v>591</v>
      </c>
      <c r="B40" s="11"/>
      <c r="C40" s="63"/>
      <c r="D40" s="105"/>
      <c r="E40" s="105"/>
      <c r="F40" s="122"/>
      <c r="G40" s="122"/>
    </row>
    <row r="41" spans="1:7">
      <c r="A41" s="48" t="s">
        <v>488</v>
      </c>
      <c r="B41" s="36"/>
      <c r="C41" s="48"/>
      <c r="D41" s="48"/>
      <c r="E41" s="122"/>
      <c r="F41" s="122"/>
      <c r="G41" s="122"/>
    </row>
  </sheetData>
  <mergeCells count="20">
    <mergeCell ref="A7:B7"/>
    <mergeCell ref="C7:G7"/>
    <mergeCell ref="A8:B8"/>
    <mergeCell ref="A9:B9"/>
    <mergeCell ref="C9:D9"/>
    <mergeCell ref="C8:G8"/>
    <mergeCell ref="A6:B6"/>
    <mergeCell ref="C6:G6"/>
    <mergeCell ref="A1:G1"/>
    <mergeCell ref="A2:G2"/>
    <mergeCell ref="A3:G3"/>
    <mergeCell ref="A4:G4"/>
    <mergeCell ref="B5:E5"/>
    <mergeCell ref="B12:B13"/>
    <mergeCell ref="C12:D12"/>
    <mergeCell ref="E12:F12"/>
    <mergeCell ref="G12:G13"/>
    <mergeCell ref="E27:G27"/>
    <mergeCell ref="A25:G25"/>
    <mergeCell ref="A12:A13"/>
  </mergeCells>
  <printOptions horizontalCentered="1"/>
  <pageMargins left="0.47244094488188981" right="0.43307086614173229" top="0.47244094488188981" bottom="0.51181102362204722" header="0.31496062992125984" footer="0.31496062992125984"/>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topLeftCell="B1" zoomScaleSheetLayoutView="100" workbookViewId="0">
      <selection activeCell="L7" sqref="L7"/>
    </sheetView>
  </sheetViews>
  <sheetFormatPr defaultColWidth="9.140625" defaultRowHeight="12.75"/>
  <cols>
    <col min="1" max="1" width="9.140625" style="48"/>
    <col min="2" max="2" width="27.42578125" style="48" customWidth="1"/>
    <col min="3" max="3" width="12.5703125" style="48" customWidth="1"/>
    <col min="4" max="7" width="13.28515625" style="48" customWidth="1"/>
    <col min="8" max="8" width="23.28515625" style="60" customWidth="1"/>
    <col min="9" max="9" width="14.85546875" style="99"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520" t="s">
        <v>506</v>
      </c>
      <c r="B1" s="520"/>
      <c r="C1" s="520"/>
      <c r="D1" s="520"/>
      <c r="E1" s="520"/>
      <c r="F1" s="520"/>
      <c r="G1" s="520"/>
      <c r="H1" s="520"/>
      <c r="I1" s="46"/>
      <c r="J1" s="47"/>
      <c r="K1" s="47"/>
      <c r="L1" s="47"/>
      <c r="M1" s="47"/>
    </row>
    <row r="2" spans="1:13" ht="43.15" customHeight="1">
      <c r="A2" s="521" t="s">
        <v>647</v>
      </c>
      <c r="B2" s="521"/>
      <c r="C2" s="521"/>
      <c r="D2" s="521"/>
      <c r="E2" s="521"/>
      <c r="F2" s="521"/>
      <c r="G2" s="521"/>
      <c r="H2" s="521"/>
      <c r="I2" s="49"/>
      <c r="J2" s="50"/>
      <c r="K2" s="50"/>
      <c r="L2" s="50"/>
      <c r="M2" s="50"/>
    </row>
    <row r="3" spans="1:13" ht="37.15" customHeight="1">
      <c r="A3" s="510" t="s">
        <v>464</v>
      </c>
      <c r="B3" s="510"/>
      <c r="C3" s="510"/>
      <c r="D3" s="510"/>
      <c r="E3" s="510"/>
      <c r="F3" s="510"/>
      <c r="G3" s="510"/>
      <c r="H3" s="510"/>
      <c r="I3" s="51"/>
      <c r="J3" s="52"/>
      <c r="K3" s="52"/>
      <c r="L3" s="52"/>
      <c r="M3" s="52"/>
    </row>
    <row r="4" spans="1:13" ht="14.25" customHeight="1">
      <c r="A4" s="511" t="str">
        <f>'ngay thang'!B12</f>
        <v>Tại ngày 31 tháng 01 năm 2025/ As at 31 Jan 2025</v>
      </c>
      <c r="B4" s="512"/>
      <c r="C4" s="512"/>
      <c r="D4" s="512"/>
      <c r="E4" s="512"/>
      <c r="F4" s="512"/>
      <c r="G4" s="512"/>
      <c r="H4" s="512"/>
      <c r="I4" s="53"/>
      <c r="J4" s="16"/>
      <c r="K4" s="16"/>
      <c r="L4" s="16"/>
      <c r="M4" s="16"/>
    </row>
    <row r="5" spans="1:13" ht="13.5" customHeight="1">
      <c r="A5" s="16"/>
      <c r="B5" s="16"/>
      <c r="C5" s="16"/>
      <c r="D5" s="16"/>
      <c r="E5" s="16"/>
      <c r="F5" s="16"/>
      <c r="G5" s="16"/>
      <c r="H5" s="54"/>
      <c r="I5" s="53"/>
      <c r="J5" s="16"/>
      <c r="K5" s="16"/>
      <c r="L5" s="16"/>
      <c r="M5" s="16"/>
    </row>
    <row r="6" spans="1:13" ht="31.5" customHeight="1">
      <c r="A6" s="522" t="s">
        <v>585</v>
      </c>
      <c r="B6" s="522"/>
      <c r="C6" s="525" t="s">
        <v>443</v>
      </c>
      <c r="D6" s="525"/>
      <c r="E6" s="525"/>
      <c r="F6" s="525"/>
      <c r="G6" s="525"/>
      <c r="H6" s="525"/>
      <c r="I6" s="55"/>
      <c r="J6" s="56"/>
      <c r="K6" s="56"/>
      <c r="L6" s="56"/>
      <c r="M6" s="56"/>
    </row>
    <row r="7" spans="1:13" ht="31.5" customHeight="1">
      <c r="A7" s="522" t="s">
        <v>240</v>
      </c>
      <c r="B7" s="522"/>
      <c r="C7" s="531" t="s">
        <v>586</v>
      </c>
      <c r="D7" s="531"/>
      <c r="E7" s="531"/>
      <c r="F7" s="531"/>
      <c r="G7" s="531"/>
      <c r="H7" s="531"/>
      <c r="I7" s="57"/>
      <c r="J7" s="58"/>
      <c r="K7" s="58"/>
      <c r="L7" s="58"/>
      <c r="M7" s="58"/>
    </row>
    <row r="8" spans="1:13" ht="31.5" customHeight="1">
      <c r="A8" s="522" t="s">
        <v>587</v>
      </c>
      <c r="B8" s="522"/>
      <c r="C8" s="525" t="s">
        <v>604</v>
      </c>
      <c r="D8" s="525"/>
      <c r="E8" s="525"/>
      <c r="F8" s="525"/>
      <c r="G8" s="525"/>
      <c r="H8" s="525"/>
      <c r="I8" s="55"/>
      <c r="J8" s="56"/>
      <c r="K8" s="56"/>
      <c r="L8" s="56"/>
      <c r="M8" s="56"/>
    </row>
    <row r="9" spans="1:13" ht="24.75" customHeight="1">
      <c r="A9" s="532" t="s">
        <v>588</v>
      </c>
      <c r="B9" s="522"/>
      <c r="C9" s="525" t="str">
        <f>'BCKetQuaHoatDong DT nuoc ngoai'!C9:D9</f>
        <v>Ngày 06 tháng 02 năm 2025
06 Feb 2025</v>
      </c>
      <c r="D9" s="525"/>
      <c r="E9" s="525"/>
      <c r="F9" s="525"/>
      <c r="G9" s="525"/>
      <c r="H9" s="525"/>
      <c r="I9" s="59"/>
      <c r="J9" s="59"/>
      <c r="K9" s="59"/>
      <c r="L9" s="59"/>
      <c r="M9" s="59"/>
    </row>
    <row r="10" spans="1:13" ht="9" customHeight="1">
      <c r="I10" s="61"/>
      <c r="J10" s="62"/>
      <c r="K10" s="62"/>
      <c r="L10" s="62"/>
      <c r="M10" s="62"/>
    </row>
    <row r="11" spans="1:13" ht="17.45" customHeight="1">
      <c r="A11" s="63" t="s">
        <v>489</v>
      </c>
      <c r="B11" s="63"/>
      <c r="C11" s="63"/>
      <c r="D11" s="63"/>
      <c r="E11" s="63"/>
      <c r="F11" s="63"/>
      <c r="G11" s="63"/>
      <c r="H11" s="54" t="s">
        <v>490</v>
      </c>
      <c r="I11" s="64"/>
      <c r="J11" s="65"/>
      <c r="K11" s="65"/>
      <c r="L11" s="65"/>
      <c r="M11" s="65"/>
    </row>
    <row r="12" spans="1:13" ht="59.25" customHeight="1">
      <c r="A12" s="513" t="s">
        <v>491</v>
      </c>
      <c r="B12" s="513" t="s">
        <v>492</v>
      </c>
      <c r="C12" s="513" t="s">
        <v>493</v>
      </c>
      <c r="D12" s="533" t="s">
        <v>494</v>
      </c>
      <c r="E12" s="534"/>
      <c r="F12" s="533" t="s">
        <v>495</v>
      </c>
      <c r="G12" s="534"/>
      <c r="H12" s="513" t="s">
        <v>496</v>
      </c>
      <c r="I12" s="66"/>
      <c r="J12" s="67"/>
      <c r="K12" s="67"/>
      <c r="L12" s="67"/>
      <c r="M12" s="67"/>
    </row>
    <row r="13" spans="1:13" ht="30" customHeight="1">
      <c r="A13" s="514"/>
      <c r="B13" s="514"/>
      <c r="C13" s="514"/>
      <c r="D13" s="31" t="s">
        <v>452</v>
      </c>
      <c r="E13" s="32" t="s">
        <v>469</v>
      </c>
      <c r="F13" s="31" t="s">
        <v>452</v>
      </c>
      <c r="G13" s="32" t="s">
        <v>469</v>
      </c>
      <c r="H13" s="514"/>
      <c r="I13" s="66"/>
      <c r="J13" s="67"/>
      <c r="K13" s="67"/>
      <c r="L13" s="67"/>
      <c r="M13" s="67"/>
    </row>
    <row r="14" spans="1:13" ht="39" customHeight="1">
      <c r="A14" s="33" t="s">
        <v>46</v>
      </c>
      <c r="B14" s="34" t="s">
        <v>497</v>
      </c>
      <c r="C14" s="33"/>
      <c r="D14" s="31"/>
      <c r="E14" s="32"/>
      <c r="F14" s="32"/>
      <c r="G14" s="32"/>
      <c r="H14" s="329"/>
      <c r="I14" s="66"/>
      <c r="J14" s="67"/>
      <c r="K14" s="67"/>
      <c r="L14" s="67"/>
      <c r="M14" s="67"/>
    </row>
    <row r="15" spans="1:13" ht="19.5" customHeight="1">
      <c r="A15" s="33">
        <v>1</v>
      </c>
      <c r="B15" s="33"/>
      <c r="C15" s="33"/>
      <c r="D15" s="31"/>
      <c r="E15" s="32"/>
      <c r="F15" s="32"/>
      <c r="G15" s="32"/>
      <c r="H15" s="329"/>
      <c r="I15" s="66"/>
      <c r="J15" s="67"/>
      <c r="K15" s="67"/>
      <c r="L15" s="67"/>
      <c r="M15" s="67"/>
    </row>
    <row r="16" spans="1:13" ht="33" customHeight="1">
      <c r="A16" s="33"/>
      <c r="B16" s="34" t="s">
        <v>419</v>
      </c>
      <c r="C16" s="33"/>
      <c r="D16" s="31"/>
      <c r="E16" s="32"/>
      <c r="F16" s="32"/>
      <c r="G16" s="32"/>
      <c r="H16" s="329"/>
      <c r="I16" s="66"/>
      <c r="J16" s="67"/>
      <c r="K16" s="67"/>
      <c r="L16" s="67"/>
      <c r="M16" s="67"/>
    </row>
    <row r="17" spans="1:13" ht="28.5" customHeight="1">
      <c r="A17" s="33" t="s">
        <v>56</v>
      </c>
      <c r="B17" s="34" t="s">
        <v>498</v>
      </c>
      <c r="C17" s="33"/>
      <c r="D17" s="31"/>
      <c r="E17" s="32"/>
      <c r="F17" s="32"/>
      <c r="G17" s="32"/>
      <c r="H17" s="329"/>
      <c r="I17" s="66"/>
      <c r="J17" s="67"/>
      <c r="K17" s="67"/>
      <c r="L17" s="67"/>
      <c r="M17" s="67"/>
    </row>
    <row r="18" spans="1:13" ht="19.5" customHeight="1">
      <c r="A18" s="33">
        <v>1</v>
      </c>
      <c r="B18" s="34"/>
      <c r="C18" s="33"/>
      <c r="D18" s="31"/>
      <c r="E18" s="32"/>
      <c r="F18" s="32"/>
      <c r="G18" s="32"/>
      <c r="H18" s="329"/>
      <c r="I18" s="66"/>
      <c r="J18" s="67"/>
      <c r="K18" s="67"/>
      <c r="L18" s="67"/>
      <c r="M18" s="67"/>
    </row>
    <row r="19" spans="1:13" ht="34.5" customHeight="1">
      <c r="A19" s="33"/>
      <c r="B19" s="34" t="s">
        <v>419</v>
      </c>
      <c r="C19" s="33"/>
      <c r="D19" s="31"/>
      <c r="E19" s="32"/>
      <c r="F19" s="32"/>
      <c r="G19" s="32"/>
      <c r="H19" s="329"/>
      <c r="I19" s="66"/>
      <c r="J19" s="67"/>
      <c r="K19" s="67"/>
      <c r="L19" s="67"/>
      <c r="M19" s="67"/>
    </row>
    <row r="20" spans="1:13" ht="30" customHeight="1">
      <c r="A20" s="68" t="s">
        <v>133</v>
      </c>
      <c r="B20" s="69" t="s">
        <v>499</v>
      </c>
      <c r="C20" s="70"/>
      <c r="D20" s="69"/>
      <c r="E20" s="71"/>
      <c r="F20" s="72"/>
      <c r="G20" s="72"/>
      <c r="H20" s="330"/>
      <c r="I20" s="35"/>
      <c r="J20" s="35"/>
      <c r="K20" s="73"/>
      <c r="L20" s="73"/>
      <c r="M20" s="73"/>
    </row>
    <row r="21" spans="1:13" ht="30" customHeight="1">
      <c r="A21" s="68">
        <v>1</v>
      </c>
      <c r="B21" s="69"/>
      <c r="C21" s="70"/>
      <c r="D21" s="69"/>
      <c r="E21" s="71"/>
      <c r="F21" s="72"/>
      <c r="G21" s="72"/>
      <c r="H21" s="330"/>
      <c r="I21" s="35"/>
      <c r="J21" s="35"/>
      <c r="K21" s="73"/>
      <c r="L21" s="73"/>
      <c r="M21" s="73"/>
    </row>
    <row r="22" spans="1:13" s="78" customFormat="1" ht="25.5">
      <c r="A22" s="74"/>
      <c r="B22" s="69" t="s">
        <v>419</v>
      </c>
      <c r="C22" s="70"/>
      <c r="D22" s="75"/>
      <c r="E22" s="76"/>
      <c r="F22" s="77"/>
      <c r="G22" s="77"/>
      <c r="H22" s="330"/>
    </row>
    <row r="23" spans="1:13" s="80" customFormat="1" ht="25.5">
      <c r="A23" s="68" t="s">
        <v>258</v>
      </c>
      <c r="B23" s="69" t="s">
        <v>500</v>
      </c>
      <c r="C23" s="70"/>
      <c r="D23" s="75"/>
      <c r="E23" s="76"/>
      <c r="F23" s="79"/>
      <c r="G23" s="79"/>
      <c r="H23" s="331"/>
    </row>
    <row r="24" spans="1:13" s="80" customFormat="1" ht="15">
      <c r="A24" s="68">
        <v>1</v>
      </c>
      <c r="B24" s="69"/>
      <c r="C24" s="70"/>
      <c r="D24" s="75"/>
      <c r="E24" s="76"/>
      <c r="F24" s="79"/>
      <c r="G24" s="79"/>
      <c r="H24" s="331"/>
    </row>
    <row r="25" spans="1:13" s="80" customFormat="1" ht="25.5">
      <c r="A25" s="74"/>
      <c r="B25" s="69" t="s">
        <v>419</v>
      </c>
      <c r="C25" s="81"/>
      <c r="D25" s="81"/>
      <c r="E25" s="82"/>
      <c r="F25" s="82"/>
      <c r="G25" s="82"/>
      <c r="H25" s="331"/>
    </row>
    <row r="26" spans="1:13" s="80" customFormat="1" ht="25.5">
      <c r="A26" s="68" t="s">
        <v>139</v>
      </c>
      <c r="B26" s="69" t="s">
        <v>501</v>
      </c>
      <c r="C26" s="75"/>
      <c r="D26" s="75"/>
      <c r="E26" s="76"/>
      <c r="F26" s="76"/>
      <c r="G26" s="76"/>
      <c r="H26" s="331"/>
    </row>
    <row r="27" spans="1:13" s="80" customFormat="1" ht="15">
      <c r="A27" s="68">
        <v>1</v>
      </c>
      <c r="B27" s="74"/>
      <c r="C27" s="83"/>
      <c r="D27" s="83"/>
      <c r="E27" s="84"/>
      <c r="F27" s="85"/>
      <c r="G27" s="85"/>
      <c r="H27" s="332"/>
    </row>
    <row r="28" spans="1:13" s="87" customFormat="1" ht="25.5">
      <c r="A28" s="74"/>
      <c r="B28" s="69" t="s">
        <v>419</v>
      </c>
      <c r="C28" s="86"/>
      <c r="D28" s="75"/>
      <c r="E28" s="76"/>
      <c r="F28" s="77"/>
      <c r="G28" s="77"/>
      <c r="H28" s="333"/>
    </row>
    <row r="29" spans="1:13" s="78" customFormat="1" ht="25.5">
      <c r="A29" s="68" t="s">
        <v>67</v>
      </c>
      <c r="B29" s="69" t="s">
        <v>502</v>
      </c>
      <c r="C29" s="70"/>
      <c r="D29" s="75"/>
      <c r="E29" s="76"/>
      <c r="F29" s="79"/>
      <c r="G29" s="79"/>
      <c r="H29" s="331"/>
    </row>
    <row r="30" spans="1:13" s="78" customFormat="1" ht="15">
      <c r="A30" s="68">
        <v>1</v>
      </c>
      <c r="B30" s="74"/>
      <c r="C30" s="88"/>
      <c r="D30" s="88"/>
      <c r="E30" s="89"/>
      <c r="F30" s="90"/>
      <c r="G30" s="90"/>
      <c r="H30" s="334"/>
    </row>
    <row r="31" spans="1:13" s="87" customFormat="1" ht="25.5">
      <c r="A31" s="69"/>
      <c r="B31" s="69" t="s">
        <v>419</v>
      </c>
      <c r="C31" s="75"/>
      <c r="D31" s="75"/>
      <c r="E31" s="76"/>
      <c r="F31" s="77"/>
      <c r="G31" s="77"/>
      <c r="H31" s="333"/>
    </row>
    <row r="32" spans="1:13" s="78" customFormat="1" ht="25.5">
      <c r="A32" s="68" t="s">
        <v>142</v>
      </c>
      <c r="B32" s="69" t="s">
        <v>503</v>
      </c>
      <c r="C32" s="86"/>
      <c r="D32" s="75"/>
      <c r="E32" s="76"/>
      <c r="F32" s="82"/>
      <c r="G32" s="82"/>
      <c r="H32" s="333"/>
      <c r="I32" s="91"/>
    </row>
    <row r="33" spans="1:13">
      <c r="A33" s="92"/>
      <c r="B33" s="92"/>
      <c r="C33" s="93"/>
      <c r="D33" s="94"/>
      <c r="E33" s="95"/>
      <c r="F33" s="96"/>
      <c r="G33" s="96"/>
      <c r="H33" s="335"/>
      <c r="I33" s="97"/>
      <c r="J33" s="98"/>
      <c r="K33" s="98"/>
      <c r="L33" s="98"/>
      <c r="M33" s="98"/>
    </row>
    <row r="34" spans="1:13">
      <c r="A34" s="526" t="s">
        <v>462</v>
      </c>
      <c r="B34" s="526"/>
      <c r="C34" s="526"/>
      <c r="D34" s="526"/>
      <c r="E34" s="526"/>
      <c r="F34" s="526"/>
      <c r="G34" s="526"/>
    </row>
    <row r="36" spans="1:13" ht="12.75" customHeight="1">
      <c r="A36" s="193" t="s">
        <v>631</v>
      </c>
      <c r="B36" s="100"/>
      <c r="F36" s="517" t="s">
        <v>632</v>
      </c>
      <c r="G36" s="517"/>
      <c r="H36" s="517"/>
      <c r="I36" s="43"/>
      <c r="J36" s="43"/>
      <c r="K36" s="43"/>
      <c r="L36" s="43"/>
      <c r="M36" s="43"/>
    </row>
    <row r="37" spans="1:13">
      <c r="A37" s="36" t="s">
        <v>175</v>
      </c>
      <c r="B37" s="37"/>
      <c r="F37" s="535" t="s">
        <v>176</v>
      </c>
      <c r="G37" s="535"/>
      <c r="H37" s="535"/>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477</v>
      </c>
      <c r="B49" s="38"/>
      <c r="C49" s="103"/>
      <c r="D49" s="39"/>
      <c r="E49" s="519" t="s">
        <v>504</v>
      </c>
      <c r="F49" s="519"/>
      <c r="G49" s="519"/>
      <c r="H49" s="519"/>
      <c r="I49" s="41"/>
      <c r="J49" s="40"/>
      <c r="K49" s="40"/>
      <c r="L49" s="40"/>
      <c r="M49" s="40"/>
    </row>
    <row r="50" spans="1:13">
      <c r="A50" s="11" t="s">
        <v>591</v>
      </c>
      <c r="B50" s="11"/>
      <c r="D50" s="42"/>
      <c r="E50" s="42"/>
      <c r="F50" s="105"/>
      <c r="G50" s="105"/>
      <c r="H50" s="42"/>
      <c r="I50" s="43"/>
      <c r="J50" s="42"/>
      <c r="K50" s="42"/>
      <c r="L50" s="42"/>
      <c r="M50" s="42"/>
    </row>
    <row r="51" spans="1:13">
      <c r="A51" s="36" t="s">
        <v>236</v>
      </c>
      <c r="B51" s="36"/>
      <c r="D51" s="44"/>
      <c r="E51" s="44"/>
      <c r="F51" s="45"/>
      <c r="G51" s="45"/>
      <c r="H51" s="42"/>
      <c r="I51" s="43"/>
      <c r="J51" s="42"/>
      <c r="K51" s="42"/>
      <c r="L51" s="42"/>
      <c r="M51" s="42"/>
    </row>
  </sheetData>
  <mergeCells count="22">
    <mergeCell ref="E49:H49"/>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H12:H13"/>
    <mergeCell ref="A12:A13"/>
    <mergeCell ref="B12:B13"/>
    <mergeCell ref="C12:C13"/>
    <mergeCell ref="D12:E12"/>
    <mergeCell ref="F12:G12"/>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167" customWidth="1"/>
    <col min="2" max="2" width="15.7109375" style="167" customWidth="1"/>
    <col min="3" max="3" width="33.85546875" style="167" customWidth="1"/>
    <col min="4" max="4" width="32" style="167" customWidth="1"/>
    <col min="5" max="9" width="9.140625" style="167"/>
    <col min="10" max="14" width="9.140625" style="189"/>
    <col min="15" max="16384" width="9.140625" style="167"/>
  </cols>
  <sheetData>
    <row r="2" spans="1:12" ht="18.75">
      <c r="B2" s="168" t="s">
        <v>550</v>
      </c>
    </row>
    <row r="3" spans="1:12" ht="19.5">
      <c r="B3" s="169" t="s">
        <v>539</v>
      </c>
    </row>
    <row r="4" spans="1:12" ht="18.75">
      <c r="B4" s="170"/>
      <c r="C4" s="171" t="s">
        <v>540</v>
      </c>
      <c r="D4" s="172" t="s">
        <v>541</v>
      </c>
    </row>
    <row r="5" spans="1:12" ht="18.75">
      <c r="B5" s="170"/>
      <c r="C5" s="173" t="s">
        <v>542</v>
      </c>
      <c r="D5" s="174" t="s">
        <v>543</v>
      </c>
    </row>
    <row r="6" spans="1:12" ht="18.75">
      <c r="B6" s="170"/>
      <c r="C6" s="171" t="s">
        <v>544</v>
      </c>
      <c r="D6" s="172">
        <v>1</v>
      </c>
      <c r="J6" s="189" t="s">
        <v>541</v>
      </c>
    </row>
    <row r="7" spans="1:12" ht="18.75">
      <c r="B7" s="170"/>
      <c r="C7" s="173" t="s">
        <v>545</v>
      </c>
      <c r="D7" s="175"/>
    </row>
    <row r="8" spans="1:12" ht="18.75">
      <c r="B8" s="170"/>
      <c r="C8" s="171" t="s">
        <v>546</v>
      </c>
      <c r="D8" s="172">
        <v>2025</v>
      </c>
      <c r="J8" s="189" t="s">
        <v>547</v>
      </c>
    </row>
    <row r="9" spans="1:12" ht="18.75">
      <c r="B9" s="170"/>
      <c r="C9" s="176" t="s">
        <v>548</v>
      </c>
      <c r="D9" s="177">
        <f>D8</f>
        <v>2025</v>
      </c>
      <c r="J9" s="189" t="s">
        <v>549</v>
      </c>
    </row>
    <row r="10" spans="1:12" ht="18.75">
      <c r="B10" s="170"/>
      <c r="C10" s="176"/>
      <c r="D10" s="177"/>
    </row>
    <row r="11" spans="1:12" ht="34.5" customHeight="1">
      <c r="A11" s="451" t="s">
        <v>243</v>
      </c>
      <c r="B11" s="451"/>
      <c r="C11" s="451" t="s">
        <v>604</v>
      </c>
      <c r="D11" s="451"/>
      <c r="E11" s="451"/>
      <c r="F11" s="451"/>
    </row>
    <row r="12" spans="1:12" ht="26.25" customHeight="1">
      <c r="A12" s="451" t="s">
        <v>241</v>
      </c>
      <c r="B12" s="451"/>
      <c r="C12" s="451" t="s">
        <v>443</v>
      </c>
      <c r="D12" s="451"/>
      <c r="E12" s="451"/>
      <c r="F12" s="451"/>
    </row>
    <row r="13" spans="1:12" ht="48" customHeight="1">
      <c r="A13" s="449" t="s">
        <v>240</v>
      </c>
      <c r="B13" s="449"/>
      <c r="C13" s="449" t="s">
        <v>242</v>
      </c>
      <c r="D13" s="449"/>
      <c r="E13" s="449"/>
      <c r="F13" s="449"/>
      <c r="J13" s="189">
        <v>1</v>
      </c>
      <c r="K13" s="189" t="s">
        <v>46</v>
      </c>
    </row>
    <row r="14" spans="1:12" ht="34.5" customHeight="1">
      <c r="A14" s="449" t="s">
        <v>244</v>
      </c>
      <c r="B14" s="449"/>
      <c r="C14" s="450">
        <v>45694</v>
      </c>
      <c r="D14" s="450"/>
      <c r="E14" s="450"/>
      <c r="F14" s="450"/>
    </row>
    <row r="15" spans="1:12">
      <c r="B15" s="178"/>
      <c r="J15" s="189">
        <v>4</v>
      </c>
      <c r="K15" s="189" t="s">
        <v>135</v>
      </c>
    </row>
    <row r="16" spans="1:12">
      <c r="D16" s="178" t="s">
        <v>551</v>
      </c>
      <c r="J16" s="189">
        <v>5</v>
      </c>
      <c r="K16" s="190"/>
      <c r="L16" s="190"/>
    </row>
    <row r="17" spans="2:12">
      <c r="D17" s="178" t="s">
        <v>552</v>
      </c>
      <c r="K17" s="190"/>
      <c r="L17" s="190"/>
    </row>
    <row r="18" spans="2:12">
      <c r="B18" s="179" t="s">
        <v>594</v>
      </c>
      <c r="C18" s="179" t="s">
        <v>595</v>
      </c>
      <c r="D18" s="179" t="s">
        <v>596</v>
      </c>
      <c r="J18" s="189">
        <v>6</v>
      </c>
      <c r="K18" s="190"/>
      <c r="L18" s="190"/>
    </row>
    <row r="19" spans="2:12" ht="30">
      <c r="B19" s="180">
        <v>1</v>
      </c>
      <c r="C19" s="181" t="s">
        <v>597</v>
      </c>
      <c r="D19" s="182" t="s">
        <v>558</v>
      </c>
      <c r="K19" s="190"/>
      <c r="L19" s="190"/>
    </row>
    <row r="20" spans="2:12" ht="30">
      <c r="B20" s="180">
        <v>2</v>
      </c>
      <c r="C20" s="181" t="s">
        <v>598</v>
      </c>
      <c r="D20" s="182" t="s">
        <v>559</v>
      </c>
      <c r="K20" s="190"/>
      <c r="L20" s="190"/>
    </row>
    <row r="21" spans="2:12" ht="54.75" customHeight="1">
      <c r="B21" s="180" t="s">
        <v>78</v>
      </c>
      <c r="C21" s="181" t="s">
        <v>562</v>
      </c>
      <c r="D21" s="182"/>
      <c r="K21" s="190"/>
      <c r="L21" s="190"/>
    </row>
    <row r="22" spans="2:12" ht="30">
      <c r="B22" s="180">
        <v>3</v>
      </c>
      <c r="C22" s="183" t="s">
        <v>599</v>
      </c>
      <c r="D22" s="182" t="s">
        <v>554</v>
      </c>
      <c r="J22" s="189">
        <v>7</v>
      </c>
      <c r="K22" s="190"/>
      <c r="L22" s="190"/>
    </row>
    <row r="23" spans="2:12" ht="30">
      <c r="B23" s="180">
        <v>4</v>
      </c>
      <c r="C23" s="183" t="s">
        <v>600</v>
      </c>
      <c r="D23" s="182" t="s">
        <v>553</v>
      </c>
      <c r="J23" s="189">
        <v>8</v>
      </c>
      <c r="K23" s="190"/>
      <c r="L23" s="190"/>
    </row>
    <row r="24" spans="2:12" ht="30">
      <c r="B24" s="180">
        <v>5</v>
      </c>
      <c r="C24" s="183" t="s">
        <v>601</v>
      </c>
      <c r="D24" s="182" t="s">
        <v>555</v>
      </c>
      <c r="J24" s="189">
        <v>9</v>
      </c>
      <c r="K24" s="190"/>
      <c r="L24" s="190"/>
    </row>
    <row r="25" spans="2:12" ht="75">
      <c r="B25" s="180">
        <v>6</v>
      </c>
      <c r="C25" s="183" t="s">
        <v>602</v>
      </c>
      <c r="D25" s="182" t="s">
        <v>556</v>
      </c>
      <c r="J25" s="189">
        <v>10</v>
      </c>
      <c r="K25" s="190"/>
      <c r="L25" s="190"/>
    </row>
    <row r="26" spans="2:12" ht="30">
      <c r="B26" s="180">
        <v>7</v>
      </c>
      <c r="C26" s="183" t="s">
        <v>603</v>
      </c>
      <c r="D26" s="182" t="s">
        <v>557</v>
      </c>
      <c r="J26" s="189">
        <v>11</v>
      </c>
      <c r="K26" s="190"/>
      <c r="L26" s="190"/>
    </row>
    <row r="27" spans="2:12" ht="75">
      <c r="B27" s="180">
        <v>8</v>
      </c>
      <c r="C27" s="183" t="s">
        <v>602</v>
      </c>
      <c r="D27" s="182" t="s">
        <v>556</v>
      </c>
    </row>
    <row r="28" spans="2:12" ht="87" customHeight="1">
      <c r="B28" s="180" t="s">
        <v>86</v>
      </c>
      <c r="C28" s="181" t="s">
        <v>560</v>
      </c>
      <c r="D28" s="184" t="s">
        <v>561</v>
      </c>
    </row>
    <row r="31" spans="2:12" ht="28.5" customHeight="1">
      <c r="B31" s="185"/>
      <c r="D31" s="185"/>
    </row>
    <row r="32" spans="2:12">
      <c r="B32" s="186"/>
      <c r="D32" s="186"/>
    </row>
    <row r="33" spans="2:4">
      <c r="B33" s="187"/>
      <c r="D33" s="187"/>
    </row>
    <row r="34" spans="2:4">
      <c r="B34" s="187"/>
      <c r="D34" s="187"/>
    </row>
    <row r="35" spans="2:4">
      <c r="B35" s="188"/>
      <c r="D35" s="178"/>
    </row>
    <row r="36" spans="2:4">
      <c r="B36" s="188"/>
      <c r="D36" s="18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40" zoomScale="85" zoomScaleNormal="85" zoomScaleSheetLayoutView="85" workbookViewId="0">
      <selection activeCell="A55" sqref="A55"/>
    </sheetView>
  </sheetViews>
  <sheetFormatPr defaultColWidth="9.140625" defaultRowHeight="12.75"/>
  <cols>
    <col min="1" max="1" width="49.28515625" style="213" customWidth="1"/>
    <col min="2" max="2" width="14.28515625" style="213" customWidth="1"/>
    <col min="3" max="3" width="9.140625" style="213"/>
    <col min="4" max="4" width="21.5703125" style="236" customWidth="1"/>
    <col min="5" max="5" width="22.140625" style="236" customWidth="1"/>
    <col min="6" max="6" width="20.42578125" style="236" customWidth="1"/>
    <col min="7" max="7" width="18.42578125" style="236" customWidth="1"/>
    <col min="8" max="8" width="19.7109375" style="213" customWidth="1"/>
    <col min="9" max="9" width="14.7109375" style="213" bestFit="1" customWidth="1"/>
    <col min="10" max="10" width="14.7109375" style="213" customWidth="1"/>
    <col min="11" max="12" width="12.85546875" style="213" customWidth="1"/>
    <col min="13" max="13" width="17.5703125" style="213" customWidth="1"/>
    <col min="14" max="14" width="17.5703125" style="213" bestFit="1" customWidth="1"/>
    <col min="15" max="15" width="21.140625" style="213" customWidth="1"/>
    <col min="16" max="16" width="13.42578125" style="213" bestFit="1" customWidth="1"/>
    <col min="17" max="16384" width="9.140625" style="213"/>
  </cols>
  <sheetData>
    <row r="1" spans="1:19" ht="27.75" customHeight="1">
      <c r="A1" s="456" t="s">
        <v>232</v>
      </c>
      <c r="B1" s="456"/>
      <c r="C1" s="456"/>
      <c r="D1" s="456"/>
      <c r="E1" s="456"/>
      <c r="F1" s="456"/>
      <c r="G1" s="456"/>
    </row>
    <row r="2" spans="1:19" ht="26.25" customHeight="1">
      <c r="A2" s="457" t="s">
        <v>514</v>
      </c>
      <c r="B2" s="457"/>
      <c r="C2" s="457"/>
      <c r="D2" s="457"/>
      <c r="E2" s="457"/>
      <c r="F2" s="457"/>
      <c r="G2" s="457"/>
    </row>
    <row r="3" spans="1:19">
      <c r="A3" s="458" t="s">
        <v>171</v>
      </c>
      <c r="B3" s="458"/>
      <c r="C3" s="458"/>
      <c r="D3" s="458"/>
      <c r="E3" s="458"/>
      <c r="F3" s="458"/>
      <c r="G3" s="458"/>
    </row>
    <row r="4" spans="1:19" ht="18.75" customHeight="1">
      <c r="A4" s="458"/>
      <c r="B4" s="458"/>
      <c r="C4" s="458"/>
      <c r="D4" s="458"/>
      <c r="E4" s="458"/>
      <c r="F4" s="458"/>
      <c r="G4" s="458"/>
    </row>
    <row r="5" spans="1:19">
      <c r="A5" s="459" t="str">
        <f>'ngay thang'!B10</f>
        <v>Tháng 1 năm 2025/Jan 2025</v>
      </c>
      <c r="B5" s="459"/>
      <c r="C5" s="459"/>
      <c r="D5" s="459"/>
      <c r="E5" s="459"/>
      <c r="F5" s="459"/>
      <c r="G5" s="459"/>
    </row>
    <row r="6" spans="1:19">
      <c r="A6" s="341"/>
      <c r="B6" s="341"/>
      <c r="C6" s="341"/>
      <c r="D6" s="341"/>
      <c r="E6" s="341"/>
      <c r="F6" s="341"/>
    </row>
    <row r="7" spans="1:19" ht="30" customHeight="1">
      <c r="A7" s="340" t="s">
        <v>605</v>
      </c>
      <c r="B7" s="461" t="s">
        <v>606</v>
      </c>
      <c r="C7" s="461"/>
      <c r="D7" s="461"/>
      <c r="E7" s="461"/>
      <c r="F7" s="461"/>
      <c r="G7" s="461"/>
    </row>
    <row r="8" spans="1:19" ht="30" customHeight="1">
      <c r="A8" s="339" t="s">
        <v>607</v>
      </c>
      <c r="B8" s="460" t="s">
        <v>608</v>
      </c>
      <c r="C8" s="460"/>
      <c r="D8" s="460"/>
      <c r="E8" s="460"/>
      <c r="F8" s="460"/>
      <c r="G8" s="460"/>
    </row>
    <row r="9" spans="1:19" ht="30" customHeight="1">
      <c r="A9" s="340" t="s">
        <v>609</v>
      </c>
      <c r="B9" s="461" t="s">
        <v>610</v>
      </c>
      <c r="C9" s="461"/>
      <c r="D9" s="461"/>
      <c r="E9" s="461"/>
      <c r="F9" s="461"/>
      <c r="G9" s="461"/>
    </row>
    <row r="10" spans="1:19" ht="30" customHeight="1">
      <c r="A10" s="339" t="s">
        <v>611</v>
      </c>
      <c r="B10" s="460" t="str">
        <f>'ngay thang'!B14</f>
        <v>Ngày 06 tháng 02 năm 2025
06 Feb 2025</v>
      </c>
      <c r="C10" s="460"/>
      <c r="D10" s="460"/>
      <c r="E10" s="460"/>
      <c r="F10" s="460"/>
      <c r="G10" s="460"/>
    </row>
    <row r="12" spans="1:19" ht="33.75" customHeight="1">
      <c r="A12" s="454" t="s">
        <v>172</v>
      </c>
      <c r="B12" s="454" t="s">
        <v>173</v>
      </c>
      <c r="C12" s="454" t="s">
        <v>174</v>
      </c>
      <c r="D12" s="452" t="s">
        <v>665</v>
      </c>
      <c r="E12" s="453"/>
      <c r="F12" s="452" t="s">
        <v>636</v>
      </c>
      <c r="G12" s="453"/>
    </row>
    <row r="13" spans="1:19" ht="53.25" customHeight="1">
      <c r="A13" s="455"/>
      <c r="B13" s="455"/>
      <c r="C13" s="455"/>
      <c r="D13" s="231" t="s">
        <v>286</v>
      </c>
      <c r="E13" s="231" t="s">
        <v>287</v>
      </c>
      <c r="F13" s="231" t="s">
        <v>288</v>
      </c>
      <c r="G13" s="231" t="s">
        <v>289</v>
      </c>
      <c r="Q13" s="219"/>
      <c r="R13" s="219"/>
      <c r="S13" s="219"/>
    </row>
    <row r="14" spans="1:19" ht="25.5">
      <c r="A14" s="239" t="s">
        <v>290</v>
      </c>
      <c r="B14" s="211" t="s">
        <v>16</v>
      </c>
      <c r="C14" s="211"/>
      <c r="D14" s="319">
        <v>1772030462</v>
      </c>
      <c r="E14" s="319">
        <v>1772030462</v>
      </c>
      <c r="F14" s="319">
        <v>3371918730</v>
      </c>
      <c r="G14" s="319">
        <v>3371918730</v>
      </c>
      <c r="H14" s="240"/>
      <c r="I14" s="219"/>
      <c r="J14" s="219"/>
      <c r="K14" s="219"/>
      <c r="L14" s="219"/>
      <c r="M14" s="219"/>
      <c r="N14" s="219"/>
      <c r="O14" s="219"/>
      <c r="P14" s="219"/>
      <c r="Q14" s="212"/>
    </row>
    <row r="15" spans="1:19" ht="25.5">
      <c r="A15" s="209" t="s">
        <v>642</v>
      </c>
      <c r="B15" s="211" t="s">
        <v>17</v>
      </c>
      <c r="C15" s="211"/>
      <c r="D15" s="320"/>
      <c r="E15" s="320"/>
      <c r="F15" s="320"/>
      <c r="G15" s="320"/>
      <c r="H15" s="240"/>
      <c r="I15" s="219"/>
      <c r="J15" s="219"/>
      <c r="K15" s="219"/>
      <c r="L15" s="219"/>
      <c r="M15" s="219"/>
      <c r="N15" s="219"/>
      <c r="O15" s="219"/>
      <c r="P15" s="219"/>
      <c r="Q15" s="212"/>
    </row>
    <row r="16" spans="1:19" ht="25.5">
      <c r="A16" s="209" t="s">
        <v>291</v>
      </c>
      <c r="B16" s="211" t="s">
        <v>18</v>
      </c>
      <c r="C16" s="211"/>
      <c r="D16" s="320">
        <v>3135792</v>
      </c>
      <c r="E16" s="320">
        <v>3135792</v>
      </c>
      <c r="F16" s="320">
        <v>1620030</v>
      </c>
      <c r="G16" s="320">
        <v>1620030</v>
      </c>
      <c r="H16" s="240"/>
      <c r="I16" s="219"/>
      <c r="J16" s="219"/>
      <c r="K16" s="219"/>
      <c r="L16" s="219"/>
      <c r="M16" s="219"/>
      <c r="N16" s="219"/>
      <c r="O16" s="219"/>
      <c r="P16" s="219"/>
      <c r="Q16" s="212"/>
    </row>
    <row r="17" spans="1:19" ht="25.5">
      <c r="A17" s="209" t="s">
        <v>292</v>
      </c>
      <c r="B17" s="211" t="s">
        <v>27</v>
      </c>
      <c r="C17" s="211"/>
      <c r="D17" s="320">
        <v>-1858814113</v>
      </c>
      <c r="E17" s="320">
        <v>-1858814113</v>
      </c>
      <c r="F17" s="320">
        <v>2769942344</v>
      </c>
      <c r="G17" s="320">
        <v>2769942344</v>
      </c>
      <c r="H17" s="240"/>
      <c r="I17" s="219"/>
      <c r="J17" s="219"/>
      <c r="K17" s="219"/>
      <c r="L17" s="219"/>
      <c r="M17" s="219"/>
      <c r="N17" s="219"/>
      <c r="O17" s="219"/>
      <c r="P17" s="219"/>
      <c r="Q17" s="212"/>
    </row>
    <row r="18" spans="1:19" ht="38.25">
      <c r="A18" s="209" t="s">
        <v>293</v>
      </c>
      <c r="B18" s="211" t="s">
        <v>28</v>
      </c>
      <c r="C18" s="211"/>
      <c r="D18" s="320">
        <v>3627708783</v>
      </c>
      <c r="E18" s="320">
        <v>3627708783</v>
      </c>
      <c r="F18" s="320">
        <v>600356356</v>
      </c>
      <c r="G18" s="320">
        <v>600356356</v>
      </c>
      <c r="H18" s="240"/>
      <c r="I18" s="219"/>
      <c r="J18" s="219"/>
      <c r="K18" s="219"/>
      <c r="L18" s="219"/>
      <c r="M18" s="219"/>
      <c r="N18" s="219"/>
      <c r="O18" s="219"/>
      <c r="P18" s="219"/>
      <c r="Q18" s="212"/>
    </row>
    <row r="19" spans="1:19" ht="25.5">
      <c r="A19" s="209" t="s">
        <v>294</v>
      </c>
      <c r="B19" s="211" t="s">
        <v>29</v>
      </c>
      <c r="C19" s="211"/>
      <c r="D19" s="320"/>
      <c r="E19" s="320"/>
      <c r="F19" s="320"/>
      <c r="G19" s="320"/>
      <c r="I19" s="219"/>
      <c r="J19" s="219"/>
      <c r="K19" s="219"/>
      <c r="L19" s="219"/>
      <c r="M19" s="219"/>
      <c r="N19" s="219"/>
      <c r="O19" s="219"/>
      <c r="P19" s="219"/>
      <c r="Q19" s="212"/>
    </row>
    <row r="20" spans="1:19" ht="51">
      <c r="A20" s="209" t="s">
        <v>295</v>
      </c>
      <c r="B20" s="211" t="s">
        <v>30</v>
      </c>
      <c r="C20" s="211"/>
      <c r="D20" s="320"/>
      <c r="E20" s="320"/>
      <c r="F20" s="320"/>
      <c r="G20" s="320"/>
      <c r="I20" s="219"/>
      <c r="J20" s="219"/>
      <c r="K20" s="219"/>
      <c r="L20" s="219"/>
      <c r="M20" s="219"/>
      <c r="N20" s="219"/>
      <c r="O20" s="219"/>
      <c r="P20" s="219"/>
      <c r="Q20" s="212"/>
    </row>
    <row r="21" spans="1:19" ht="25.5">
      <c r="A21" s="209" t="s">
        <v>296</v>
      </c>
      <c r="B21" s="211" t="s">
        <v>31</v>
      </c>
      <c r="C21" s="211"/>
      <c r="D21" s="320"/>
      <c r="E21" s="320"/>
      <c r="F21" s="320"/>
      <c r="G21" s="320"/>
      <c r="I21" s="219"/>
      <c r="J21" s="219"/>
      <c r="K21" s="219"/>
      <c r="L21" s="219"/>
      <c r="M21" s="219"/>
      <c r="N21" s="219"/>
      <c r="O21" s="219"/>
      <c r="P21" s="219"/>
      <c r="Q21" s="212"/>
    </row>
    <row r="22" spans="1:19" ht="63.75">
      <c r="A22" s="209" t="s">
        <v>297</v>
      </c>
      <c r="B22" s="211" t="s">
        <v>32</v>
      </c>
      <c r="C22" s="211"/>
      <c r="D22" s="320"/>
      <c r="E22" s="320"/>
      <c r="F22" s="320"/>
      <c r="G22" s="320"/>
      <c r="I22" s="219"/>
      <c r="J22" s="219"/>
      <c r="K22" s="219"/>
      <c r="L22" s="219"/>
      <c r="M22" s="219"/>
      <c r="N22" s="219"/>
      <c r="O22" s="219"/>
      <c r="P22" s="219"/>
      <c r="Q22" s="212"/>
    </row>
    <row r="23" spans="1:19" ht="25.5">
      <c r="A23" s="239" t="s">
        <v>298</v>
      </c>
      <c r="B23" s="211" t="s">
        <v>26</v>
      </c>
      <c r="C23" s="211"/>
      <c r="D23" s="319">
        <v>106859097</v>
      </c>
      <c r="E23" s="319">
        <v>106859097</v>
      </c>
      <c r="F23" s="319">
        <v>81859784</v>
      </c>
      <c r="G23" s="319">
        <v>81859784</v>
      </c>
      <c r="H23" s="219"/>
      <c r="I23" s="219"/>
      <c r="J23" s="219"/>
      <c r="K23" s="219"/>
      <c r="L23" s="219"/>
      <c r="M23" s="219"/>
      <c r="N23" s="219"/>
      <c r="O23" s="219"/>
      <c r="P23" s="219"/>
      <c r="Q23" s="212"/>
    </row>
    <row r="24" spans="1:19" ht="25.5">
      <c r="A24" s="209" t="s">
        <v>299</v>
      </c>
      <c r="B24" s="211" t="s">
        <v>25</v>
      </c>
      <c r="C24" s="211"/>
      <c r="D24" s="321">
        <v>106859097</v>
      </c>
      <c r="E24" s="321">
        <v>106859097</v>
      </c>
      <c r="F24" s="321">
        <v>81859784</v>
      </c>
      <c r="G24" s="321">
        <v>81859784</v>
      </c>
      <c r="H24" s="240"/>
      <c r="I24" s="219"/>
      <c r="J24" s="219"/>
      <c r="K24" s="219"/>
      <c r="L24" s="219"/>
      <c r="M24" s="219"/>
      <c r="N24" s="219"/>
      <c r="O24" s="219"/>
      <c r="P24" s="219"/>
      <c r="Q24" s="212"/>
    </row>
    <row r="25" spans="1:19" ht="51">
      <c r="A25" s="209" t="s">
        <v>300</v>
      </c>
      <c r="B25" s="211" t="s">
        <v>24</v>
      </c>
      <c r="C25" s="211"/>
      <c r="D25" s="320"/>
      <c r="E25" s="320"/>
      <c r="F25" s="320"/>
      <c r="G25" s="320"/>
      <c r="H25" s="219"/>
      <c r="I25" s="219"/>
      <c r="J25" s="219"/>
      <c r="K25" s="219"/>
      <c r="L25" s="219"/>
      <c r="M25" s="219"/>
      <c r="N25" s="219"/>
      <c r="O25" s="219"/>
      <c r="P25" s="219"/>
      <c r="Q25" s="212"/>
    </row>
    <row r="26" spans="1:19" ht="25.5">
      <c r="A26" s="209" t="s">
        <v>301</v>
      </c>
      <c r="B26" s="211" t="s">
        <v>23</v>
      </c>
      <c r="C26" s="211"/>
      <c r="D26" s="320"/>
      <c r="E26" s="320"/>
      <c r="F26" s="320"/>
      <c r="G26" s="320"/>
      <c r="I26" s="219"/>
      <c r="J26" s="219"/>
      <c r="K26" s="219"/>
      <c r="L26" s="219"/>
      <c r="M26" s="219"/>
      <c r="N26" s="219"/>
      <c r="O26" s="219"/>
      <c r="P26" s="219"/>
      <c r="Q26" s="212"/>
    </row>
    <row r="27" spans="1:19" ht="51">
      <c r="A27" s="209" t="s">
        <v>302</v>
      </c>
      <c r="B27" s="211" t="s">
        <v>22</v>
      </c>
      <c r="C27" s="211"/>
      <c r="D27" s="320"/>
      <c r="E27" s="320"/>
      <c r="F27" s="320"/>
      <c r="G27" s="320"/>
      <c r="I27" s="219"/>
      <c r="J27" s="219"/>
      <c r="K27" s="219"/>
      <c r="L27" s="219"/>
      <c r="M27" s="219"/>
      <c r="N27" s="219"/>
      <c r="O27" s="219"/>
      <c r="P27" s="219"/>
      <c r="Q27" s="212"/>
    </row>
    <row r="28" spans="1:19" ht="25.5">
      <c r="A28" s="209" t="s">
        <v>303</v>
      </c>
      <c r="B28" s="211" t="s">
        <v>33</v>
      </c>
      <c r="C28" s="211"/>
      <c r="D28" s="320"/>
      <c r="E28" s="320"/>
      <c r="F28" s="320"/>
      <c r="G28" s="320"/>
      <c r="I28" s="219"/>
      <c r="J28" s="219"/>
      <c r="K28" s="219"/>
      <c r="L28" s="219"/>
      <c r="M28" s="219"/>
      <c r="N28" s="219"/>
      <c r="O28" s="219"/>
      <c r="P28" s="219"/>
      <c r="Q28" s="212"/>
    </row>
    <row r="29" spans="1:19" ht="25.5">
      <c r="A29" s="239" t="s">
        <v>304</v>
      </c>
      <c r="B29" s="241" t="s">
        <v>34</v>
      </c>
      <c r="C29" s="241"/>
      <c r="D29" s="319">
        <v>321891420</v>
      </c>
      <c r="E29" s="319">
        <v>321891420</v>
      </c>
      <c r="F29" s="319">
        <v>183905998</v>
      </c>
      <c r="G29" s="319">
        <v>183905998</v>
      </c>
      <c r="H29" s="240"/>
      <c r="I29" s="219"/>
      <c r="J29" s="219"/>
      <c r="K29" s="219"/>
      <c r="L29" s="219"/>
      <c r="M29" s="219"/>
      <c r="N29" s="219"/>
      <c r="O29" s="219"/>
      <c r="P29" s="219"/>
      <c r="Q29" s="212"/>
    </row>
    <row r="30" spans="1:19" ht="25.5">
      <c r="A30" s="209" t="s">
        <v>305</v>
      </c>
      <c r="B30" s="211" t="s">
        <v>35</v>
      </c>
      <c r="C30" s="211"/>
      <c r="D30" s="320">
        <v>223130932</v>
      </c>
      <c r="E30" s="320">
        <v>223130932</v>
      </c>
      <c r="F30" s="320">
        <v>88182453</v>
      </c>
      <c r="G30" s="320">
        <v>88182453</v>
      </c>
      <c r="H30" s="240"/>
      <c r="I30" s="219"/>
      <c r="J30" s="219"/>
      <c r="K30" s="219"/>
      <c r="L30" s="219"/>
      <c r="M30" s="219"/>
      <c r="N30" s="219"/>
      <c r="O30" s="219"/>
      <c r="P30" s="219"/>
      <c r="Q30" s="212"/>
    </row>
    <row r="31" spans="1:19" ht="25.5">
      <c r="A31" s="209" t="s">
        <v>306</v>
      </c>
      <c r="B31" s="211" t="s">
        <v>36</v>
      </c>
      <c r="C31" s="211"/>
      <c r="D31" s="320">
        <v>48447664</v>
      </c>
      <c r="E31" s="320">
        <v>48447664</v>
      </c>
      <c r="F31" s="320">
        <v>45477726</v>
      </c>
      <c r="G31" s="320">
        <v>45477726</v>
      </c>
      <c r="H31" s="240"/>
      <c r="I31" s="219"/>
      <c r="J31" s="219"/>
      <c r="K31" s="219"/>
      <c r="L31" s="219"/>
      <c r="M31" s="219"/>
      <c r="N31" s="219"/>
      <c r="O31" s="219"/>
      <c r="P31" s="219"/>
      <c r="Q31" s="212"/>
      <c r="R31" s="219">
        <v>0</v>
      </c>
      <c r="S31" s="219">
        <v>0</v>
      </c>
    </row>
    <row r="32" spans="1:19" ht="25.5">
      <c r="A32" s="209" t="s">
        <v>307</v>
      </c>
      <c r="B32" s="211" t="s">
        <v>37</v>
      </c>
      <c r="C32" s="211"/>
      <c r="D32" s="320">
        <v>5500000</v>
      </c>
      <c r="E32" s="320">
        <v>5500000</v>
      </c>
      <c r="F32" s="320">
        <v>5500000</v>
      </c>
      <c r="G32" s="320">
        <v>5500000</v>
      </c>
      <c r="H32" s="240"/>
      <c r="I32" s="219"/>
      <c r="J32" s="219"/>
      <c r="K32" s="219"/>
      <c r="L32" s="219"/>
      <c r="M32" s="219"/>
      <c r="N32" s="219"/>
      <c r="O32" s="219"/>
      <c r="P32" s="219"/>
      <c r="Q32" s="212"/>
    </row>
    <row r="33" spans="1:17" ht="25.5">
      <c r="A33" s="209" t="s">
        <v>308</v>
      </c>
      <c r="B33" s="211" t="s">
        <v>38</v>
      </c>
      <c r="C33" s="211"/>
      <c r="D33" s="320">
        <v>16500000</v>
      </c>
      <c r="E33" s="320">
        <v>16500000</v>
      </c>
      <c r="F33" s="320">
        <v>16500000</v>
      </c>
      <c r="G33" s="320">
        <v>16500000</v>
      </c>
      <c r="H33" s="219"/>
      <c r="I33" s="219"/>
      <c r="J33" s="219"/>
      <c r="K33" s="219"/>
      <c r="L33" s="219"/>
      <c r="M33" s="219"/>
      <c r="N33" s="219"/>
      <c r="O33" s="219"/>
      <c r="P33" s="219"/>
      <c r="Q33" s="212"/>
    </row>
    <row r="34" spans="1:17" ht="25.5">
      <c r="A34" s="208" t="s">
        <v>309</v>
      </c>
      <c r="B34" s="211" t="s">
        <v>39</v>
      </c>
      <c r="C34" s="211"/>
      <c r="D34" s="320">
        <v>13200000</v>
      </c>
      <c r="E34" s="320">
        <v>13200000</v>
      </c>
      <c r="F34" s="320">
        <v>13200000</v>
      </c>
      <c r="G34" s="320">
        <v>13200000</v>
      </c>
      <c r="H34" s="240"/>
      <c r="I34" s="219"/>
      <c r="J34" s="219"/>
      <c r="K34" s="219"/>
      <c r="L34" s="219"/>
      <c r="M34" s="219"/>
      <c r="N34" s="219"/>
      <c r="O34" s="219"/>
      <c r="P34" s="219"/>
      <c r="Q34" s="212"/>
    </row>
    <row r="35" spans="1:17" ht="25.5">
      <c r="A35" s="209" t="s">
        <v>319</v>
      </c>
      <c r="B35" s="211">
        <v>20.6</v>
      </c>
      <c r="C35" s="211"/>
      <c r="D35" s="320">
        <v>15000000</v>
      </c>
      <c r="E35" s="320">
        <v>15000000</v>
      </c>
      <c r="F35" s="320">
        <v>15000000</v>
      </c>
      <c r="G35" s="320">
        <v>15000000</v>
      </c>
      <c r="H35" s="240"/>
      <c r="I35" s="219"/>
      <c r="J35" s="219"/>
      <c r="K35" s="219"/>
      <c r="L35" s="219"/>
      <c r="M35" s="219"/>
      <c r="N35" s="219"/>
      <c r="O35" s="219"/>
      <c r="P35" s="219"/>
      <c r="Q35" s="212"/>
    </row>
    <row r="36" spans="1:17" ht="25.5">
      <c r="A36" s="209" t="s">
        <v>438</v>
      </c>
      <c r="B36" s="211">
        <v>20.7</v>
      </c>
      <c r="C36" s="211"/>
      <c r="D36" s="320"/>
      <c r="E36" s="320"/>
      <c r="F36" s="320"/>
      <c r="G36" s="320"/>
      <c r="H36" s="240"/>
      <c r="I36" s="219"/>
      <c r="J36" s="219"/>
      <c r="K36" s="219"/>
      <c r="L36" s="219"/>
      <c r="M36" s="219"/>
      <c r="N36" s="219"/>
      <c r="O36" s="219"/>
      <c r="P36" s="219"/>
      <c r="Q36" s="212"/>
    </row>
    <row r="37" spans="1:17" ht="25.5">
      <c r="A37" s="209" t="s">
        <v>439</v>
      </c>
      <c r="B37" s="211">
        <v>20.8</v>
      </c>
      <c r="C37" s="211"/>
      <c r="D37" s="320"/>
      <c r="E37" s="320"/>
      <c r="F37" s="320"/>
      <c r="G37" s="320"/>
      <c r="H37" s="240"/>
      <c r="I37" s="219"/>
      <c r="J37" s="219"/>
      <c r="K37" s="219"/>
      <c r="L37" s="219"/>
      <c r="M37" s="219"/>
      <c r="N37" s="219"/>
      <c r="O37" s="219"/>
      <c r="P37" s="219"/>
      <c r="Q37" s="212"/>
    </row>
    <row r="38" spans="1:17" ht="25.5">
      <c r="A38" s="209" t="s">
        <v>440</v>
      </c>
      <c r="B38" s="211">
        <v>20.9</v>
      </c>
      <c r="C38" s="211"/>
      <c r="D38" s="320"/>
      <c r="E38" s="320"/>
      <c r="F38" s="320"/>
      <c r="G38" s="320"/>
      <c r="I38" s="219"/>
      <c r="J38" s="219"/>
      <c r="K38" s="219"/>
      <c r="L38" s="219"/>
      <c r="M38" s="219"/>
      <c r="N38" s="219"/>
      <c r="O38" s="219"/>
      <c r="P38" s="219"/>
      <c r="Q38" s="212"/>
    </row>
    <row r="39" spans="1:17" ht="25.5">
      <c r="A39" s="209" t="s">
        <v>441</v>
      </c>
      <c r="B39" s="242">
        <v>20.100000000000001</v>
      </c>
      <c r="C39" s="211"/>
      <c r="D39" s="320">
        <v>112824</v>
      </c>
      <c r="E39" s="320">
        <v>112824</v>
      </c>
      <c r="F39" s="320">
        <v>45819</v>
      </c>
      <c r="G39" s="320">
        <v>45819</v>
      </c>
      <c r="H39" s="240"/>
      <c r="I39" s="219"/>
      <c r="J39" s="219"/>
      <c r="K39" s="219"/>
      <c r="L39" s="219"/>
      <c r="M39" s="219"/>
      <c r="N39" s="219"/>
      <c r="O39" s="219"/>
      <c r="P39" s="219"/>
      <c r="Q39" s="212"/>
    </row>
    <row r="40" spans="1:17" ht="38.25">
      <c r="A40" s="239" t="s">
        <v>310</v>
      </c>
      <c r="B40" s="243" t="s">
        <v>40</v>
      </c>
      <c r="C40" s="241"/>
      <c r="D40" s="319">
        <v>1343279945</v>
      </c>
      <c r="E40" s="319">
        <v>1343279945</v>
      </c>
      <c r="F40" s="319">
        <v>3106152948</v>
      </c>
      <c r="G40" s="319">
        <v>3106152948</v>
      </c>
      <c r="H40" s="240"/>
      <c r="I40" s="219"/>
      <c r="J40" s="219"/>
      <c r="K40" s="219"/>
      <c r="L40" s="219"/>
      <c r="M40" s="219"/>
      <c r="N40" s="219"/>
      <c r="O40" s="219"/>
      <c r="P40" s="219"/>
      <c r="Q40" s="212"/>
    </row>
    <row r="41" spans="1:17" ht="25.5">
      <c r="A41" s="239" t="s">
        <v>311</v>
      </c>
      <c r="B41" s="243" t="s">
        <v>41</v>
      </c>
      <c r="C41" s="241"/>
      <c r="D41" s="319"/>
      <c r="E41" s="319"/>
      <c r="F41" s="319"/>
      <c r="G41" s="319"/>
      <c r="I41" s="219"/>
      <c r="J41" s="219"/>
      <c r="K41" s="219"/>
      <c r="L41" s="219"/>
      <c r="M41" s="219"/>
      <c r="N41" s="219"/>
      <c r="O41" s="219"/>
      <c r="P41" s="219"/>
      <c r="Q41" s="212"/>
    </row>
    <row r="42" spans="1:17" ht="25.5">
      <c r="A42" s="209" t="s">
        <v>312</v>
      </c>
      <c r="B42" s="210" t="s">
        <v>42</v>
      </c>
      <c r="C42" s="211"/>
      <c r="D42" s="320"/>
      <c r="E42" s="320"/>
      <c r="F42" s="320"/>
      <c r="G42" s="320"/>
      <c r="I42" s="219"/>
      <c r="J42" s="219"/>
      <c r="K42" s="219"/>
      <c r="L42" s="219"/>
      <c r="M42" s="219"/>
      <c r="N42" s="219"/>
      <c r="O42" s="219"/>
      <c r="P42" s="219"/>
      <c r="Q42" s="212"/>
    </row>
    <row r="43" spans="1:17" ht="25.5">
      <c r="A43" s="209" t="s">
        <v>313</v>
      </c>
      <c r="B43" s="210" t="s">
        <v>43</v>
      </c>
      <c r="C43" s="211"/>
      <c r="D43" s="320"/>
      <c r="E43" s="320"/>
      <c r="F43" s="320"/>
      <c r="G43" s="320"/>
      <c r="I43" s="219"/>
      <c r="J43" s="219"/>
      <c r="K43" s="219"/>
      <c r="L43" s="219"/>
      <c r="M43" s="219"/>
      <c r="N43" s="219"/>
      <c r="O43" s="219"/>
      <c r="P43" s="219"/>
      <c r="Q43" s="212"/>
    </row>
    <row r="44" spans="1:17" ht="25.5">
      <c r="A44" s="239" t="s">
        <v>314</v>
      </c>
      <c r="B44" s="243" t="s">
        <v>21</v>
      </c>
      <c r="C44" s="241"/>
      <c r="D44" s="319">
        <v>1343279945</v>
      </c>
      <c r="E44" s="319">
        <v>1343279945</v>
      </c>
      <c r="F44" s="319">
        <v>3106152948</v>
      </c>
      <c r="G44" s="319">
        <v>3106152948</v>
      </c>
      <c r="H44" s="240"/>
      <c r="I44" s="219"/>
      <c r="J44" s="219"/>
      <c r="K44" s="219"/>
      <c r="L44" s="219"/>
      <c r="M44" s="219"/>
      <c r="N44" s="219"/>
      <c r="O44" s="219"/>
      <c r="P44" s="219"/>
      <c r="Q44" s="212"/>
    </row>
    <row r="45" spans="1:17" ht="25.5">
      <c r="A45" s="209" t="s">
        <v>315</v>
      </c>
      <c r="B45" s="210" t="s">
        <v>20</v>
      </c>
      <c r="C45" s="211"/>
      <c r="D45" s="322">
        <v>-2284428838</v>
      </c>
      <c r="E45" s="320">
        <v>-2284428838</v>
      </c>
      <c r="F45" s="320">
        <v>2505796592</v>
      </c>
      <c r="G45" s="320">
        <v>2505796592</v>
      </c>
      <c r="H45" s="240"/>
      <c r="I45" s="219"/>
      <c r="J45" s="219"/>
      <c r="K45" s="219"/>
      <c r="L45" s="219"/>
      <c r="M45" s="219"/>
      <c r="N45" s="219"/>
      <c r="O45" s="219"/>
      <c r="P45" s="219"/>
      <c r="Q45" s="212"/>
    </row>
    <row r="46" spans="1:17" ht="25.5">
      <c r="A46" s="209" t="s">
        <v>316</v>
      </c>
      <c r="B46" s="210" t="s">
        <v>19</v>
      </c>
      <c r="C46" s="211"/>
      <c r="D46" s="320">
        <v>3627708783</v>
      </c>
      <c r="E46" s="320">
        <v>3627708783</v>
      </c>
      <c r="F46" s="320">
        <v>600356356</v>
      </c>
      <c r="G46" s="320">
        <v>600356356</v>
      </c>
      <c r="H46" s="240"/>
      <c r="I46" s="219"/>
      <c r="J46" s="219"/>
      <c r="K46" s="219"/>
      <c r="L46" s="219"/>
      <c r="M46" s="219"/>
      <c r="N46" s="219"/>
      <c r="O46" s="219"/>
      <c r="P46" s="219"/>
      <c r="Q46" s="212"/>
    </row>
    <row r="47" spans="1:17" ht="25.5">
      <c r="A47" s="239" t="s">
        <v>317</v>
      </c>
      <c r="B47" s="243" t="s">
        <v>44</v>
      </c>
      <c r="C47" s="241"/>
      <c r="D47" s="319"/>
      <c r="E47" s="319"/>
      <c r="F47" s="319"/>
      <c r="G47" s="319"/>
      <c r="H47" s="328"/>
      <c r="I47" s="219"/>
      <c r="J47" s="219"/>
      <c r="K47" s="219"/>
      <c r="L47" s="219"/>
      <c r="M47" s="219"/>
      <c r="N47" s="219"/>
      <c r="O47" s="219"/>
      <c r="P47" s="219"/>
      <c r="Q47" s="212"/>
    </row>
    <row r="48" spans="1:17" ht="25.5">
      <c r="A48" s="239" t="s">
        <v>318</v>
      </c>
      <c r="B48" s="243" t="s">
        <v>45</v>
      </c>
      <c r="C48" s="241"/>
      <c r="D48" s="319">
        <v>1343279945</v>
      </c>
      <c r="E48" s="319">
        <v>1343279945</v>
      </c>
      <c r="F48" s="319">
        <v>3106152948</v>
      </c>
      <c r="G48" s="319">
        <v>3106152948</v>
      </c>
      <c r="H48" s="240"/>
      <c r="I48" s="219"/>
      <c r="J48" s="219"/>
      <c r="K48" s="219"/>
      <c r="L48" s="219"/>
      <c r="M48" s="219"/>
      <c r="N48" s="219"/>
      <c r="O48" s="219"/>
      <c r="P48" s="219"/>
      <c r="Q48" s="212"/>
    </row>
    <row r="49" spans="1:16">
      <c r="A49" s="231"/>
      <c r="B49" s="231"/>
      <c r="C49" s="231"/>
      <c r="D49" s="231"/>
      <c r="E49" s="231"/>
      <c r="F49" s="231"/>
      <c r="G49" s="231"/>
      <c r="L49" s="219"/>
      <c r="M49" s="219"/>
      <c r="N49" s="219">
        <f>F49-J49</f>
        <v>0</v>
      </c>
      <c r="O49" s="219">
        <f>G49-K49</f>
        <v>0</v>
      </c>
    </row>
    <row r="51" spans="1:16" s="227" customFormat="1">
      <c r="A51" s="244" t="s">
        <v>631</v>
      </c>
      <c r="B51" s="213"/>
      <c r="C51" s="233"/>
      <c r="D51" s="233"/>
      <c r="E51" s="245" t="s">
        <v>632</v>
      </c>
      <c r="F51" s="246"/>
      <c r="G51" s="246"/>
      <c r="H51" s="213"/>
      <c r="I51" s="213"/>
      <c r="J51" s="213"/>
      <c r="K51" s="213"/>
      <c r="L51" s="213"/>
      <c r="M51" s="213"/>
      <c r="N51" s="213"/>
      <c r="O51" s="213"/>
      <c r="P51" s="213"/>
    </row>
    <row r="52" spans="1:16" s="227" customFormat="1">
      <c r="A52" s="213" t="s">
        <v>175</v>
      </c>
      <c r="B52" s="213"/>
      <c r="C52" s="233"/>
      <c r="D52" s="233"/>
      <c r="E52" s="233" t="s">
        <v>176</v>
      </c>
      <c r="F52" s="246"/>
      <c r="G52" s="246"/>
      <c r="H52" s="213"/>
      <c r="I52" s="213"/>
      <c r="J52" s="213"/>
      <c r="K52" s="213"/>
      <c r="L52" s="213"/>
      <c r="M52" s="213"/>
      <c r="N52" s="213"/>
      <c r="O52" s="213"/>
      <c r="P52" s="213"/>
    </row>
    <row r="53" spans="1:16" s="227" customFormat="1">
      <c r="A53" s="213"/>
      <c r="B53" s="213"/>
      <c r="C53" s="233"/>
      <c r="D53" s="233"/>
      <c r="E53" s="233"/>
      <c r="F53" s="246"/>
      <c r="G53" s="246"/>
      <c r="H53" s="213"/>
      <c r="I53" s="213"/>
      <c r="J53" s="213"/>
      <c r="K53" s="213"/>
      <c r="L53" s="213"/>
      <c r="M53" s="213"/>
      <c r="N53" s="213"/>
      <c r="O53" s="213"/>
      <c r="P53" s="213"/>
    </row>
    <row r="54" spans="1:16" s="227" customFormat="1">
      <c r="A54" s="213"/>
      <c r="B54" s="213"/>
      <c r="C54" s="233"/>
      <c r="D54" s="233"/>
      <c r="E54" s="233"/>
      <c r="F54" s="246"/>
      <c r="G54" s="246"/>
      <c r="H54" s="213"/>
      <c r="I54" s="213"/>
      <c r="J54" s="213"/>
      <c r="K54" s="213"/>
      <c r="L54" s="213"/>
      <c r="M54" s="213"/>
      <c r="N54" s="213"/>
      <c r="O54" s="213"/>
      <c r="P54" s="213"/>
    </row>
    <row r="55" spans="1:16" s="227" customFormat="1">
      <c r="A55" s="213"/>
      <c r="B55" s="213"/>
      <c r="C55" s="233"/>
      <c r="D55" s="233"/>
      <c r="E55" s="233"/>
      <c r="F55" s="246"/>
      <c r="G55" s="246"/>
      <c r="H55" s="213"/>
      <c r="I55" s="213"/>
      <c r="J55" s="213"/>
      <c r="K55" s="213"/>
      <c r="L55" s="213"/>
      <c r="M55" s="213"/>
      <c r="N55" s="213"/>
      <c r="O55" s="213"/>
      <c r="P55" s="213"/>
    </row>
    <row r="56" spans="1:16" s="227" customFormat="1">
      <c r="A56" s="213"/>
      <c r="B56" s="213"/>
      <c r="C56" s="233"/>
      <c r="D56" s="233"/>
      <c r="E56" s="233"/>
      <c r="F56" s="246"/>
      <c r="G56" s="246"/>
      <c r="H56" s="213"/>
      <c r="I56" s="213"/>
      <c r="J56" s="213"/>
      <c r="K56" s="213"/>
      <c r="L56" s="213"/>
      <c r="M56" s="213"/>
      <c r="N56" s="213"/>
      <c r="O56" s="213"/>
      <c r="P56" s="213"/>
    </row>
    <row r="57" spans="1:16" s="227" customFormat="1">
      <c r="A57" s="213"/>
      <c r="B57" s="213"/>
      <c r="C57" s="233"/>
      <c r="D57" s="233"/>
      <c r="E57" s="233"/>
      <c r="F57" s="246"/>
      <c r="G57" s="246"/>
      <c r="H57" s="213"/>
      <c r="I57" s="213"/>
      <c r="J57" s="213"/>
      <c r="K57" s="213"/>
      <c r="L57" s="213"/>
      <c r="M57" s="213"/>
      <c r="N57" s="213"/>
      <c r="O57" s="213"/>
      <c r="P57" s="213"/>
    </row>
    <row r="58" spans="1:16" s="227" customFormat="1">
      <c r="A58" s="213"/>
      <c r="B58" s="213"/>
      <c r="C58" s="233"/>
      <c r="D58" s="233"/>
      <c r="E58" s="233"/>
      <c r="F58" s="246"/>
      <c r="G58" s="246"/>
      <c r="H58" s="213"/>
      <c r="I58" s="213"/>
      <c r="J58" s="213"/>
      <c r="K58" s="213"/>
      <c r="L58" s="213"/>
      <c r="M58" s="213"/>
      <c r="N58" s="213"/>
      <c r="O58" s="213"/>
      <c r="P58" s="213"/>
    </row>
    <row r="59" spans="1:16" s="227" customFormat="1">
      <c r="A59" s="247"/>
      <c r="B59" s="247"/>
      <c r="C59" s="233"/>
      <c r="D59" s="233"/>
      <c r="E59" s="234"/>
      <c r="F59" s="248"/>
      <c r="G59" s="246"/>
      <c r="H59" s="213"/>
      <c r="I59" s="213"/>
      <c r="J59" s="213"/>
      <c r="K59" s="213"/>
      <c r="L59" s="213"/>
      <c r="M59" s="213"/>
      <c r="N59" s="213"/>
      <c r="O59" s="213"/>
      <c r="P59" s="213"/>
    </row>
    <row r="60" spans="1:16" s="227" customFormat="1">
      <c r="A60" s="244" t="s">
        <v>235</v>
      </c>
      <c r="B60" s="213"/>
      <c r="C60" s="233"/>
      <c r="D60" s="233"/>
      <c r="E60" s="232" t="s">
        <v>444</v>
      </c>
      <c r="F60" s="246"/>
      <c r="G60" s="246"/>
      <c r="H60" s="213"/>
      <c r="I60" s="213"/>
      <c r="J60" s="213"/>
      <c r="K60" s="213"/>
      <c r="L60" s="213"/>
      <c r="M60" s="213"/>
      <c r="N60" s="213"/>
      <c r="O60" s="213"/>
      <c r="P60" s="213"/>
    </row>
    <row r="61" spans="1:16" s="227" customFormat="1">
      <c r="A61" s="244" t="s">
        <v>591</v>
      </c>
      <c r="B61" s="213"/>
      <c r="C61" s="233"/>
      <c r="D61" s="233"/>
      <c r="E61" s="232"/>
      <c r="F61" s="246"/>
      <c r="G61" s="246"/>
      <c r="H61" s="213"/>
      <c r="I61" s="213"/>
      <c r="J61" s="213"/>
      <c r="K61" s="213"/>
      <c r="L61" s="213"/>
      <c r="M61" s="213"/>
      <c r="N61" s="213"/>
      <c r="O61" s="213"/>
      <c r="P61" s="213"/>
    </row>
    <row r="62" spans="1:16" s="227" customFormat="1">
      <c r="A62" s="213" t="s">
        <v>236</v>
      </c>
      <c r="B62" s="213"/>
      <c r="C62" s="233"/>
      <c r="D62" s="233"/>
      <c r="E62" s="233"/>
      <c r="F62" s="246"/>
      <c r="G62" s="246"/>
      <c r="H62" s="213"/>
      <c r="I62" s="213"/>
      <c r="J62" s="213"/>
      <c r="K62" s="213"/>
      <c r="L62" s="213"/>
      <c r="M62" s="213"/>
      <c r="N62" s="213"/>
      <c r="O62" s="213"/>
      <c r="P62" s="213"/>
    </row>
    <row r="63" spans="1:16">
      <c r="A63" s="236"/>
      <c r="B63" s="236"/>
      <c r="D63" s="213"/>
      <c r="E63" s="235"/>
      <c r="F63" s="213"/>
      <c r="G63" s="213"/>
    </row>
  </sheetData>
  <protectedRanges>
    <protectedRange sqref="C26:E26" name="Range1_2"/>
    <protectedRange sqref="F47:G48" name="Range1_14"/>
  </protectedRanges>
  <mergeCells count="13">
    <mergeCell ref="A1:G1"/>
    <mergeCell ref="A2:G2"/>
    <mergeCell ref="A3:G4"/>
    <mergeCell ref="A5:G5"/>
    <mergeCell ref="B10:G10"/>
    <mergeCell ref="B9:G9"/>
    <mergeCell ref="B8:G8"/>
    <mergeCell ref="B7:G7"/>
    <mergeCell ref="F12:G12"/>
    <mergeCell ref="D12:E12"/>
    <mergeCell ref="A12:A13"/>
    <mergeCell ref="C12:C13"/>
    <mergeCell ref="B12:B13"/>
  </mergeCells>
  <pageMargins left="0.51181102362204722" right="0.43307086614173229" top="0.47244094488188981" bottom="0.55118110236220474" header="0.31496062992125984" footer="0.31496062992125984"/>
  <pageSetup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C16" sqref="C16"/>
    </sheetView>
  </sheetViews>
  <sheetFormatPr defaultColWidth="9.140625" defaultRowHeight="12.75"/>
  <cols>
    <col min="1" max="1" width="56" style="216" customWidth="1"/>
    <col min="2" max="2" width="10.28515625" style="216" customWidth="1"/>
    <col min="3" max="3" width="13.42578125" style="216" customWidth="1"/>
    <col min="4" max="4" width="29.85546875" style="216" customWidth="1"/>
    <col min="5" max="5" width="31.28515625" style="216" customWidth="1"/>
    <col min="6" max="6" width="24.5703125" style="216" customWidth="1"/>
    <col min="7" max="7" width="32.5703125" style="216" customWidth="1"/>
    <col min="8" max="8" width="6" style="216" customWidth="1"/>
    <col min="9" max="10" width="23.85546875" style="216" bestFit="1" customWidth="1"/>
    <col min="11" max="11" width="13.5703125" style="216" bestFit="1" customWidth="1"/>
    <col min="12" max="16384" width="9.140625" style="216"/>
  </cols>
  <sheetData>
    <row r="1" spans="1:9" ht="27" customHeight="1">
      <c r="A1" s="468" t="s">
        <v>233</v>
      </c>
      <c r="B1" s="468"/>
      <c r="C1" s="468"/>
      <c r="D1" s="468"/>
      <c r="E1" s="468"/>
    </row>
    <row r="2" spans="1:9" ht="35.25" customHeight="1">
      <c r="A2" s="469" t="s">
        <v>514</v>
      </c>
      <c r="B2" s="469"/>
      <c r="C2" s="469"/>
      <c r="D2" s="469"/>
      <c r="E2" s="469"/>
      <c r="F2" s="448"/>
    </row>
    <row r="3" spans="1:9">
      <c r="A3" s="470" t="s">
        <v>177</v>
      </c>
      <c r="B3" s="470"/>
      <c r="C3" s="470"/>
      <c r="D3" s="470"/>
      <c r="E3" s="470"/>
    </row>
    <row r="4" spans="1:9" ht="19.5" customHeight="1">
      <c r="A4" s="470"/>
      <c r="B4" s="470"/>
      <c r="C4" s="470"/>
      <c r="D4" s="470"/>
      <c r="E4" s="470"/>
    </row>
    <row r="5" spans="1:9">
      <c r="A5" s="471" t="str">
        <f>'ngay thang'!B10</f>
        <v>Tháng 1 năm 2025/Jan 2025</v>
      </c>
      <c r="B5" s="471"/>
      <c r="C5" s="471"/>
      <c r="D5" s="471"/>
      <c r="E5" s="471"/>
    </row>
    <row r="6" spans="1:9">
      <c r="A6" s="354"/>
      <c r="B6" s="354"/>
      <c r="C6" s="354"/>
      <c r="D6" s="354"/>
      <c r="E6" s="354"/>
    </row>
    <row r="7" spans="1:9" ht="30" customHeight="1">
      <c r="A7" s="353" t="s">
        <v>241</v>
      </c>
      <c r="B7" s="466" t="s">
        <v>443</v>
      </c>
      <c r="C7" s="466"/>
      <c r="D7" s="466"/>
      <c r="E7" s="466"/>
    </row>
    <row r="8" spans="1:9" ht="30" customHeight="1">
      <c r="A8" s="352" t="s">
        <v>240</v>
      </c>
      <c r="B8" s="467" t="s">
        <v>242</v>
      </c>
      <c r="C8" s="467"/>
      <c r="D8" s="467"/>
      <c r="E8" s="467"/>
    </row>
    <row r="9" spans="1:9" ht="30" customHeight="1">
      <c r="A9" s="353" t="s">
        <v>243</v>
      </c>
      <c r="B9" s="466" t="s">
        <v>604</v>
      </c>
      <c r="C9" s="466"/>
      <c r="D9" s="466"/>
      <c r="E9" s="466"/>
    </row>
    <row r="10" spans="1:9" ht="30" customHeight="1">
      <c r="A10" s="352" t="s">
        <v>244</v>
      </c>
      <c r="B10" s="467" t="str">
        <f>'ngay thang'!B14</f>
        <v>Ngày 06 tháng 02 năm 2025
06 Feb 2025</v>
      </c>
      <c r="C10" s="467"/>
      <c r="D10" s="467"/>
      <c r="E10" s="467"/>
    </row>
    <row r="12" spans="1:9" ht="41.25" customHeight="1">
      <c r="A12" s="379" t="s">
        <v>172</v>
      </c>
      <c r="B12" s="379" t="s">
        <v>173</v>
      </c>
      <c r="C12" s="380" t="s">
        <v>174</v>
      </c>
      <c r="D12" s="380" t="str">
        <f>'ngay thang'!B16</f>
        <v>KỲ BÁO CÁO/ THIS PERIOD
31/01/2025</v>
      </c>
      <c r="E12" s="380" t="str">
        <f>'ngay thang'!C16</f>
        <v>KỲ BÁO CÁO/ THIS PERIOD
31/12/2024</v>
      </c>
    </row>
    <row r="13" spans="1:9" ht="25.5">
      <c r="A13" s="381" t="s">
        <v>320</v>
      </c>
      <c r="B13" s="382" t="s">
        <v>46</v>
      </c>
      <c r="C13" s="383"/>
      <c r="D13" s="384"/>
      <c r="E13" s="385"/>
    </row>
    <row r="14" spans="1:9" ht="25.5">
      <c r="A14" s="381" t="s">
        <v>321</v>
      </c>
      <c r="B14" s="382" t="s">
        <v>0</v>
      </c>
      <c r="C14" s="386"/>
      <c r="D14" s="385">
        <v>9233402767</v>
      </c>
      <c r="E14" s="385">
        <v>19133912428</v>
      </c>
      <c r="F14" s="387"/>
      <c r="G14" s="387"/>
      <c r="H14" s="387"/>
      <c r="I14" s="387"/>
    </row>
    <row r="15" spans="1:9" ht="25.5">
      <c r="A15" s="388" t="s">
        <v>322</v>
      </c>
      <c r="B15" s="389" t="s">
        <v>47</v>
      </c>
      <c r="C15" s="390"/>
      <c r="D15" s="384">
        <v>9233402767</v>
      </c>
      <c r="E15" s="384">
        <v>19133912428</v>
      </c>
      <c r="F15" s="387"/>
      <c r="G15" s="387"/>
      <c r="H15" s="387"/>
      <c r="I15" s="387"/>
    </row>
    <row r="16" spans="1:9" ht="25.5">
      <c r="A16" s="388" t="s">
        <v>323</v>
      </c>
      <c r="B16" s="389" t="s">
        <v>48</v>
      </c>
      <c r="C16" s="390"/>
      <c r="D16" s="384"/>
      <c r="E16" s="384"/>
      <c r="F16" s="387"/>
      <c r="G16" s="387"/>
      <c r="H16" s="387"/>
      <c r="I16" s="387"/>
    </row>
    <row r="17" spans="1:9" ht="25.5">
      <c r="A17" s="381" t="s">
        <v>324</v>
      </c>
      <c r="B17" s="382" t="s">
        <v>1</v>
      </c>
      <c r="C17" s="391"/>
      <c r="D17" s="392">
        <v>214958639170</v>
      </c>
      <c r="E17" s="392">
        <v>203585424500</v>
      </c>
      <c r="F17" s="387"/>
      <c r="G17" s="387"/>
      <c r="H17" s="387"/>
      <c r="I17" s="387"/>
    </row>
    <row r="18" spans="1:9" ht="25.5">
      <c r="A18" s="388" t="s">
        <v>325</v>
      </c>
      <c r="B18" s="389" t="s">
        <v>2</v>
      </c>
      <c r="C18" s="390"/>
      <c r="D18" s="384">
        <v>214958639170</v>
      </c>
      <c r="E18" s="384">
        <v>203585424500</v>
      </c>
      <c r="F18" s="387"/>
      <c r="G18" s="387"/>
      <c r="H18" s="387"/>
      <c r="I18" s="387"/>
    </row>
    <row r="19" spans="1:9" ht="25.5">
      <c r="A19" s="388" t="s">
        <v>265</v>
      </c>
      <c r="B19" s="389">
        <v>121.1</v>
      </c>
      <c r="C19" s="390"/>
      <c r="D19" s="393">
        <v>214958639170</v>
      </c>
      <c r="E19" s="384">
        <v>203585424500</v>
      </c>
      <c r="F19" s="387"/>
      <c r="G19" s="387"/>
      <c r="H19" s="387"/>
      <c r="I19" s="387"/>
    </row>
    <row r="20" spans="1:9" ht="25.5">
      <c r="A20" s="388" t="s">
        <v>266</v>
      </c>
      <c r="B20" s="389">
        <v>121.2</v>
      </c>
      <c r="C20" s="390"/>
      <c r="D20" s="384"/>
      <c r="E20" s="384"/>
      <c r="F20" s="387"/>
      <c r="G20" s="387"/>
      <c r="H20" s="387"/>
      <c r="I20" s="387"/>
    </row>
    <row r="21" spans="1:9" ht="25.5">
      <c r="A21" s="388" t="s">
        <v>267</v>
      </c>
      <c r="B21" s="389">
        <v>121.3</v>
      </c>
      <c r="C21" s="390"/>
      <c r="D21" s="393"/>
      <c r="E21" s="384"/>
      <c r="F21" s="394"/>
      <c r="G21" s="387"/>
      <c r="H21" s="387"/>
      <c r="I21" s="387"/>
    </row>
    <row r="22" spans="1:9" ht="25.5">
      <c r="A22" s="388" t="s">
        <v>268</v>
      </c>
      <c r="B22" s="389">
        <v>121.4</v>
      </c>
      <c r="C22" s="390"/>
      <c r="D22" s="384"/>
      <c r="E22" s="384"/>
      <c r="F22" s="387"/>
      <c r="G22" s="387"/>
      <c r="H22" s="387"/>
      <c r="I22" s="387"/>
    </row>
    <row r="23" spans="1:9" ht="25.5">
      <c r="A23" s="388" t="s">
        <v>326</v>
      </c>
      <c r="B23" s="389" t="s">
        <v>49</v>
      </c>
      <c r="C23" s="395"/>
      <c r="D23" s="384"/>
      <c r="E23" s="384"/>
      <c r="F23" s="387"/>
      <c r="G23" s="387"/>
      <c r="H23" s="387"/>
      <c r="I23" s="387"/>
    </row>
    <row r="24" spans="1:9" ht="25.5">
      <c r="A24" s="381" t="s">
        <v>327</v>
      </c>
      <c r="B24" s="396" t="s">
        <v>3</v>
      </c>
      <c r="C24" s="386"/>
      <c r="D24" s="392"/>
      <c r="E24" s="392">
        <v>953440000</v>
      </c>
      <c r="F24" s="387"/>
      <c r="G24" s="387"/>
      <c r="H24" s="387"/>
      <c r="I24" s="387"/>
    </row>
    <row r="25" spans="1:9" ht="25.5">
      <c r="A25" s="388" t="s">
        <v>328</v>
      </c>
      <c r="B25" s="389" t="s">
        <v>4</v>
      </c>
      <c r="C25" s="395"/>
      <c r="D25" s="384"/>
      <c r="E25" s="384">
        <v>953440000</v>
      </c>
      <c r="F25" s="387"/>
      <c r="G25" s="387"/>
      <c r="H25" s="387"/>
      <c r="I25" s="387"/>
    </row>
    <row r="26" spans="1:9" ht="25.5">
      <c r="A26" s="388" t="s">
        <v>329</v>
      </c>
      <c r="B26" s="397" t="s">
        <v>245</v>
      </c>
      <c r="C26" s="395"/>
      <c r="D26" s="384"/>
      <c r="E26" s="384"/>
      <c r="F26" s="387"/>
      <c r="G26" s="387"/>
      <c r="H26" s="387"/>
      <c r="I26" s="387"/>
    </row>
    <row r="27" spans="1:9" ht="25.5">
      <c r="A27" s="388" t="s">
        <v>330</v>
      </c>
      <c r="B27" s="389" t="s">
        <v>50</v>
      </c>
      <c r="C27" s="390"/>
      <c r="D27" s="384"/>
      <c r="E27" s="384"/>
      <c r="F27" s="387"/>
      <c r="G27" s="387"/>
      <c r="H27" s="387"/>
      <c r="I27" s="387"/>
    </row>
    <row r="28" spans="1:9" ht="25.5">
      <c r="A28" s="388" t="s">
        <v>331</v>
      </c>
      <c r="B28" s="389" t="s">
        <v>51</v>
      </c>
      <c r="C28" s="390"/>
      <c r="D28" s="384"/>
      <c r="E28" s="384"/>
      <c r="F28" s="387"/>
      <c r="G28" s="387"/>
      <c r="H28" s="387"/>
      <c r="I28" s="387"/>
    </row>
    <row r="29" spans="1:9" ht="42" customHeight="1">
      <c r="A29" s="388" t="s">
        <v>332</v>
      </c>
      <c r="B29" s="389" t="s">
        <v>246</v>
      </c>
      <c r="C29" s="390"/>
      <c r="D29" s="384"/>
      <c r="E29" s="384"/>
      <c r="F29" s="387"/>
      <c r="G29" s="387"/>
      <c r="H29" s="387"/>
      <c r="I29" s="387"/>
    </row>
    <row r="30" spans="1:9" ht="25.5">
      <c r="A30" s="388" t="s">
        <v>333</v>
      </c>
      <c r="B30" s="389" t="s">
        <v>52</v>
      </c>
      <c r="C30" s="390"/>
      <c r="D30" s="384"/>
      <c r="E30" s="384"/>
      <c r="F30" s="387"/>
      <c r="G30" s="387"/>
      <c r="H30" s="387"/>
      <c r="I30" s="387"/>
    </row>
    <row r="31" spans="1:9" ht="25.5">
      <c r="A31" s="388" t="s">
        <v>334</v>
      </c>
      <c r="B31" s="389" t="s">
        <v>53</v>
      </c>
      <c r="C31" s="390"/>
      <c r="D31" s="384"/>
      <c r="E31" s="384"/>
      <c r="F31" s="387"/>
      <c r="G31" s="387"/>
      <c r="H31" s="387"/>
      <c r="I31" s="387"/>
    </row>
    <row r="32" spans="1:9" ht="25.5">
      <c r="A32" s="388" t="s">
        <v>335</v>
      </c>
      <c r="B32" s="389" t="s">
        <v>54</v>
      </c>
      <c r="C32" s="390"/>
      <c r="D32" s="384"/>
      <c r="E32" s="384"/>
      <c r="F32" s="387"/>
      <c r="G32" s="387"/>
      <c r="H32" s="387"/>
      <c r="I32" s="387"/>
    </row>
    <row r="33" spans="1:9" ht="25.5">
      <c r="A33" s="381" t="s">
        <v>336</v>
      </c>
      <c r="B33" s="382" t="s">
        <v>55</v>
      </c>
      <c r="C33" s="391"/>
      <c r="D33" s="398">
        <v>224192041937</v>
      </c>
      <c r="E33" s="398">
        <v>223672776928</v>
      </c>
      <c r="F33" s="387"/>
      <c r="G33" s="387"/>
      <c r="H33" s="387"/>
      <c r="I33" s="387"/>
    </row>
    <row r="34" spans="1:9" ht="25.5">
      <c r="A34" s="381" t="s">
        <v>337</v>
      </c>
      <c r="B34" s="382" t="s">
        <v>56</v>
      </c>
      <c r="C34" s="391"/>
      <c r="D34" s="384"/>
      <c r="E34" s="392"/>
      <c r="F34" s="387"/>
      <c r="G34" s="387"/>
      <c r="H34" s="387"/>
      <c r="I34" s="387"/>
    </row>
    <row r="35" spans="1:9" ht="25.5">
      <c r="A35" s="388" t="s">
        <v>338</v>
      </c>
      <c r="B35" s="389" t="s">
        <v>6</v>
      </c>
      <c r="C35" s="390"/>
      <c r="D35" s="384"/>
      <c r="E35" s="384"/>
      <c r="F35" s="387"/>
      <c r="G35" s="387"/>
      <c r="H35" s="387"/>
      <c r="I35" s="387"/>
    </row>
    <row r="36" spans="1:9" ht="25.5">
      <c r="A36" s="388" t="s">
        <v>339</v>
      </c>
      <c r="B36" s="389" t="s">
        <v>7</v>
      </c>
      <c r="C36" s="390"/>
      <c r="D36" s="384"/>
      <c r="E36" s="384"/>
      <c r="F36" s="387"/>
      <c r="G36" s="387"/>
      <c r="H36" s="387"/>
      <c r="I36" s="387"/>
    </row>
    <row r="37" spans="1:9" ht="51">
      <c r="A37" s="388" t="s">
        <v>340</v>
      </c>
      <c r="B37" s="389" t="s">
        <v>57</v>
      </c>
      <c r="C37" s="390"/>
      <c r="D37" s="384">
        <v>31441425</v>
      </c>
      <c r="E37" s="384">
        <v>121259039</v>
      </c>
      <c r="F37" s="387"/>
      <c r="G37" s="387"/>
      <c r="H37" s="387"/>
      <c r="I37" s="387"/>
    </row>
    <row r="38" spans="1:9" ht="25.5">
      <c r="A38" s="388" t="s">
        <v>341</v>
      </c>
      <c r="B38" s="389" t="s">
        <v>8</v>
      </c>
      <c r="C38" s="390"/>
      <c r="D38" s="384">
        <v>4267471</v>
      </c>
      <c r="E38" s="399">
        <v>15472788</v>
      </c>
      <c r="F38" s="387"/>
      <c r="G38" s="387"/>
      <c r="H38" s="387"/>
      <c r="I38" s="387"/>
    </row>
    <row r="39" spans="1:9" ht="25.5">
      <c r="A39" s="388" t="s">
        <v>342</v>
      </c>
      <c r="B39" s="389" t="s">
        <v>9</v>
      </c>
      <c r="C39" s="390"/>
      <c r="D39" s="384"/>
      <c r="E39" s="384"/>
      <c r="F39" s="387"/>
      <c r="G39" s="387"/>
      <c r="H39" s="387"/>
      <c r="I39" s="387"/>
    </row>
    <row r="40" spans="1:9" ht="25.5">
      <c r="A40" s="388" t="s">
        <v>343</v>
      </c>
      <c r="B40" s="389" t="s">
        <v>58</v>
      </c>
      <c r="C40" s="390"/>
      <c r="D40" s="384">
        <v>62727920</v>
      </c>
      <c r="E40" s="384">
        <v>141695292</v>
      </c>
      <c r="F40" s="387"/>
      <c r="G40" s="387"/>
      <c r="H40" s="387"/>
      <c r="I40" s="387"/>
    </row>
    <row r="41" spans="1:9" ht="25.5">
      <c r="A41" s="388" t="s">
        <v>344</v>
      </c>
      <c r="B41" s="389" t="s">
        <v>59</v>
      </c>
      <c r="C41" s="390"/>
      <c r="D41" s="384">
        <v>238649675</v>
      </c>
      <c r="E41" s="384">
        <v>107588268</v>
      </c>
      <c r="F41" s="387"/>
      <c r="G41" s="387"/>
      <c r="H41" s="387"/>
      <c r="I41" s="387"/>
    </row>
    <row r="42" spans="1:9" ht="25.5">
      <c r="A42" s="388" t="s">
        <v>345</v>
      </c>
      <c r="B42" s="389" t="s">
        <v>10</v>
      </c>
      <c r="C42" s="390"/>
      <c r="D42" s="384">
        <v>239055092</v>
      </c>
      <c r="E42" s="384">
        <v>1075353866</v>
      </c>
      <c r="F42" s="387"/>
      <c r="G42" s="387"/>
      <c r="H42" s="387"/>
      <c r="I42" s="387"/>
    </row>
    <row r="43" spans="1:9" ht="25.5">
      <c r="A43" s="388" t="s">
        <v>346</v>
      </c>
      <c r="B43" s="389" t="s">
        <v>60</v>
      </c>
      <c r="C43" s="390"/>
      <c r="D43" s="384">
        <v>281029952</v>
      </c>
      <c r="E43" s="384">
        <v>286142544</v>
      </c>
      <c r="F43" s="387"/>
      <c r="G43" s="387"/>
      <c r="H43" s="387"/>
      <c r="I43" s="387"/>
    </row>
    <row r="44" spans="1:9" ht="25.5">
      <c r="A44" s="388" t="s">
        <v>347</v>
      </c>
      <c r="B44" s="389" t="s">
        <v>61</v>
      </c>
      <c r="C44" s="390"/>
      <c r="D44" s="384"/>
      <c r="E44" s="384"/>
      <c r="F44" s="387"/>
      <c r="G44" s="387"/>
      <c r="H44" s="387"/>
      <c r="I44" s="387"/>
    </row>
    <row r="45" spans="1:9" ht="25.5">
      <c r="A45" s="381" t="s">
        <v>348</v>
      </c>
      <c r="B45" s="382" t="s">
        <v>5</v>
      </c>
      <c r="C45" s="391"/>
      <c r="D45" s="392">
        <v>857171535</v>
      </c>
      <c r="E45" s="392">
        <v>1747511797</v>
      </c>
      <c r="F45" s="387"/>
      <c r="G45" s="387"/>
      <c r="H45" s="387"/>
      <c r="I45" s="387"/>
    </row>
    <row r="46" spans="1:9" ht="38.25">
      <c r="A46" s="381" t="s">
        <v>349</v>
      </c>
      <c r="B46" s="382" t="s">
        <v>11</v>
      </c>
      <c r="C46" s="391"/>
      <c r="D46" s="392">
        <v>223334870402</v>
      </c>
      <c r="E46" s="392">
        <v>221925265131</v>
      </c>
      <c r="F46" s="387"/>
      <c r="G46" s="387"/>
      <c r="H46" s="387"/>
      <c r="I46" s="387"/>
    </row>
    <row r="47" spans="1:9" ht="25.5">
      <c r="A47" s="388" t="s">
        <v>350</v>
      </c>
      <c r="B47" s="389" t="s">
        <v>12</v>
      </c>
      <c r="C47" s="390"/>
      <c r="D47" s="384">
        <v>179441156800</v>
      </c>
      <c r="E47" s="384">
        <v>179374345200</v>
      </c>
      <c r="F47" s="387"/>
      <c r="G47" s="387"/>
      <c r="H47" s="387"/>
      <c r="I47" s="387"/>
    </row>
    <row r="48" spans="1:9" ht="25.5">
      <c r="A48" s="388" t="s">
        <v>351</v>
      </c>
      <c r="B48" s="389" t="s">
        <v>13</v>
      </c>
      <c r="C48" s="390"/>
      <c r="D48" s="384">
        <v>334961811100</v>
      </c>
      <c r="E48" s="384">
        <v>331390941300</v>
      </c>
      <c r="F48" s="387"/>
      <c r="G48" s="387"/>
      <c r="H48" s="387"/>
      <c r="I48" s="387"/>
    </row>
    <row r="49" spans="1:9" ht="25.5">
      <c r="A49" s="388" t="s">
        <v>352</v>
      </c>
      <c r="B49" s="389" t="s">
        <v>62</v>
      </c>
      <c r="C49" s="390"/>
      <c r="D49" s="384">
        <v>-155520654300</v>
      </c>
      <c r="E49" s="384">
        <v>-152016596100</v>
      </c>
      <c r="F49" s="387"/>
      <c r="G49" s="387"/>
      <c r="H49" s="387"/>
      <c r="I49" s="387"/>
    </row>
    <row r="50" spans="1:9" ht="25.5">
      <c r="A50" s="388" t="s">
        <v>353</v>
      </c>
      <c r="B50" s="389" t="s">
        <v>63</v>
      </c>
      <c r="C50" s="390"/>
      <c r="D50" s="393">
        <v>27241635687</v>
      </c>
      <c r="E50" s="393">
        <v>27242121961</v>
      </c>
      <c r="F50" s="387"/>
      <c r="G50" s="387"/>
      <c r="H50" s="387"/>
      <c r="I50" s="387"/>
    </row>
    <row r="51" spans="1:9" ht="25.5">
      <c r="A51" s="388" t="s">
        <v>354</v>
      </c>
      <c r="B51" s="389" t="s">
        <v>14</v>
      </c>
      <c r="C51" s="390"/>
      <c r="D51" s="384">
        <v>16652077915</v>
      </c>
      <c r="E51" s="384">
        <v>15308797970</v>
      </c>
      <c r="F51" s="387"/>
      <c r="G51" s="387"/>
      <c r="H51" s="387"/>
      <c r="I51" s="387"/>
    </row>
    <row r="52" spans="1:9" ht="38.25">
      <c r="A52" s="381" t="s">
        <v>355</v>
      </c>
      <c r="B52" s="382" t="s">
        <v>15</v>
      </c>
      <c r="C52" s="391"/>
      <c r="D52" s="400">
        <v>12446.13</v>
      </c>
      <c r="E52" s="400">
        <v>12372.18</v>
      </c>
      <c r="F52" s="387"/>
      <c r="G52" s="387"/>
      <c r="H52" s="387"/>
      <c r="I52" s="387"/>
    </row>
    <row r="53" spans="1:9" ht="25.5">
      <c r="A53" s="381" t="s">
        <v>356</v>
      </c>
      <c r="B53" s="382" t="s">
        <v>64</v>
      </c>
      <c r="C53" s="391"/>
      <c r="D53" s="384"/>
      <c r="E53" s="400"/>
      <c r="F53" s="387"/>
      <c r="G53" s="387"/>
      <c r="H53" s="387"/>
      <c r="I53" s="387"/>
    </row>
    <row r="54" spans="1:9" ht="28.5" customHeight="1">
      <c r="A54" s="388" t="s">
        <v>357</v>
      </c>
      <c r="B54" s="389" t="s">
        <v>65</v>
      </c>
      <c r="C54" s="390"/>
      <c r="D54" s="384"/>
      <c r="E54" s="401"/>
      <c r="F54" s="387"/>
      <c r="G54" s="387"/>
      <c r="H54" s="387"/>
      <c r="I54" s="387"/>
    </row>
    <row r="55" spans="1:9" ht="38.25">
      <c r="A55" s="388" t="s">
        <v>358</v>
      </c>
      <c r="B55" s="389" t="s">
        <v>66</v>
      </c>
      <c r="C55" s="390"/>
      <c r="D55" s="384"/>
      <c r="E55" s="401"/>
      <c r="F55" s="387"/>
      <c r="G55" s="387"/>
      <c r="H55" s="387"/>
      <c r="I55" s="387"/>
    </row>
    <row r="56" spans="1:9" ht="29.25" customHeight="1">
      <c r="A56" s="381" t="s">
        <v>359</v>
      </c>
      <c r="B56" s="382"/>
      <c r="C56" s="391"/>
      <c r="D56" s="384"/>
      <c r="E56" s="400"/>
      <c r="F56" s="387"/>
      <c r="G56" s="387"/>
      <c r="H56" s="387"/>
      <c r="I56" s="387"/>
    </row>
    <row r="57" spans="1:9" ht="25.5">
      <c r="A57" s="388" t="s">
        <v>360</v>
      </c>
      <c r="B57" s="389" t="s">
        <v>68</v>
      </c>
      <c r="C57" s="390"/>
      <c r="D57" s="384"/>
      <c r="E57" s="401"/>
      <c r="F57" s="387"/>
      <c r="G57" s="387"/>
      <c r="H57" s="387"/>
      <c r="I57" s="387"/>
    </row>
    <row r="58" spans="1:9" ht="25.5">
      <c r="A58" s="388" t="s">
        <v>361</v>
      </c>
      <c r="B58" s="389" t="s">
        <v>69</v>
      </c>
      <c r="C58" s="390"/>
      <c r="D58" s="384"/>
      <c r="E58" s="401"/>
      <c r="F58" s="387"/>
      <c r="G58" s="387"/>
      <c r="H58" s="387"/>
      <c r="I58" s="387"/>
    </row>
    <row r="59" spans="1:9" ht="25.5">
      <c r="A59" s="388" t="s">
        <v>362</v>
      </c>
      <c r="B59" s="389" t="s">
        <v>70</v>
      </c>
      <c r="C59" s="390"/>
      <c r="D59" s="384"/>
      <c r="E59" s="401"/>
      <c r="F59" s="387"/>
      <c r="G59" s="387"/>
      <c r="H59" s="387"/>
      <c r="I59" s="387"/>
    </row>
    <row r="60" spans="1:9" ht="25.5">
      <c r="A60" s="388" t="s">
        <v>363</v>
      </c>
      <c r="B60" s="389" t="s">
        <v>71</v>
      </c>
      <c r="C60" s="390"/>
      <c r="D60" s="402">
        <v>17944115.68</v>
      </c>
      <c r="E60" s="402">
        <v>17937434.52</v>
      </c>
      <c r="F60" s="387"/>
      <c r="G60" s="387"/>
      <c r="H60" s="387"/>
      <c r="I60" s="387"/>
    </row>
    <row r="61" spans="1:9">
      <c r="A61" s="403"/>
      <c r="B61" s="404"/>
      <c r="C61" s="379"/>
      <c r="D61" s="405"/>
      <c r="E61" s="405"/>
    </row>
    <row r="62" spans="1:9">
      <c r="A62" s="406"/>
      <c r="B62" s="407"/>
      <c r="C62" s="407"/>
      <c r="D62" s="408"/>
      <c r="E62" s="408"/>
    </row>
    <row r="63" spans="1:9">
      <c r="A63" s="254" t="s">
        <v>631</v>
      </c>
      <c r="C63" s="249"/>
      <c r="D63" s="245" t="s">
        <v>632</v>
      </c>
      <c r="E63" s="250"/>
    </row>
    <row r="64" spans="1:9">
      <c r="A64" s="251" t="s">
        <v>175</v>
      </c>
      <c r="C64" s="249"/>
      <c r="D64" s="252" t="s">
        <v>176</v>
      </c>
      <c r="E64" s="252"/>
    </row>
    <row r="65" spans="1:5">
      <c r="C65" s="249"/>
      <c r="D65" s="249"/>
      <c r="E65" s="249"/>
    </row>
    <row r="66" spans="1:5">
      <c r="C66" s="249"/>
      <c r="D66" s="249"/>
      <c r="E66" s="249"/>
    </row>
    <row r="67" spans="1:5">
      <c r="C67" s="249"/>
      <c r="D67" s="249"/>
      <c r="E67" s="249"/>
    </row>
    <row r="68" spans="1:5">
      <c r="C68" s="249"/>
      <c r="D68" s="249"/>
      <c r="E68" s="249"/>
    </row>
    <row r="69" spans="1:5">
      <c r="C69" s="249"/>
      <c r="D69" s="249"/>
      <c r="E69" s="249"/>
    </row>
    <row r="70" spans="1:5">
      <c r="C70" s="249"/>
      <c r="D70" s="249"/>
      <c r="E70" s="249"/>
    </row>
    <row r="71" spans="1:5">
      <c r="A71" s="253"/>
      <c r="B71" s="253"/>
      <c r="C71" s="249"/>
      <c r="D71" s="230"/>
      <c r="E71" s="230"/>
    </row>
    <row r="72" spans="1:5">
      <c r="A72" s="254" t="s">
        <v>235</v>
      </c>
      <c r="C72" s="249"/>
      <c r="D72" s="409" t="s">
        <v>444</v>
      </c>
      <c r="E72" s="250"/>
    </row>
    <row r="73" spans="1:5">
      <c r="A73" s="254" t="s">
        <v>591</v>
      </c>
      <c r="C73" s="249"/>
      <c r="D73" s="250"/>
      <c r="E73" s="250"/>
    </row>
    <row r="74" spans="1:5">
      <c r="A74" s="216" t="s">
        <v>236</v>
      </c>
      <c r="C74" s="249"/>
      <c r="D74" s="249"/>
      <c r="E74" s="249"/>
    </row>
    <row r="75" spans="1:5">
      <c r="A75" s="410"/>
      <c r="B75" s="410"/>
      <c r="E75" s="411"/>
    </row>
    <row r="76" spans="1:5">
      <c r="A76" s="410"/>
      <c r="B76" s="410"/>
      <c r="E76" s="411"/>
    </row>
    <row r="77" spans="1:5">
      <c r="A77" s="465"/>
      <c r="B77" s="465"/>
      <c r="C77" s="410"/>
      <c r="D77" s="465"/>
      <c r="E77" s="465"/>
    </row>
    <row r="78" spans="1:5">
      <c r="A78" s="463"/>
      <c r="B78" s="463"/>
      <c r="C78" s="254"/>
      <c r="D78" s="463"/>
      <c r="E78" s="463"/>
    </row>
    <row r="79" spans="1:5" ht="13.15" customHeight="1">
      <c r="A79" s="464"/>
      <c r="B79" s="464"/>
      <c r="C79" s="412"/>
      <c r="D79" s="462"/>
      <c r="E79" s="462"/>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zoomScaleNormal="100" zoomScaleSheetLayoutView="100" workbookViewId="0">
      <selection activeCell="D11" sqref="D11"/>
    </sheetView>
  </sheetViews>
  <sheetFormatPr defaultColWidth="9.140625" defaultRowHeight="12.75"/>
  <cols>
    <col min="1" max="1" width="9.28515625" style="26" bestFit="1" customWidth="1"/>
    <col min="2" max="2" width="50" style="26" customWidth="1"/>
    <col min="3" max="3" width="13.5703125" style="26" customWidth="1"/>
    <col min="4" max="4" width="22.5703125" style="224" customWidth="1"/>
    <col min="5" max="5" width="22" style="224" customWidth="1"/>
    <col min="6" max="6" width="23.5703125" style="415" customWidth="1"/>
    <col min="7" max="7" width="21.5703125" style="413" hidden="1" customWidth="1"/>
    <col min="8" max="8" width="12.28515625" style="357" hidden="1" customWidth="1"/>
    <col min="9" max="9" width="18" style="357" hidden="1" customWidth="1"/>
    <col min="10" max="10" width="6.85546875" style="357" hidden="1" customWidth="1"/>
    <col min="11" max="11" width="41.7109375" style="357" hidden="1" customWidth="1"/>
    <col min="12" max="12" width="10.28515625" style="357" customWidth="1"/>
    <col min="13" max="15" width="20.7109375" style="357" customWidth="1"/>
    <col min="16" max="16" width="9.140625" style="357"/>
    <col min="17" max="17" width="9.140625" style="220"/>
    <col min="18" max="18" width="16.140625" style="220" bestFit="1" customWidth="1"/>
    <col min="19" max="19" width="13.5703125" style="220" bestFit="1" customWidth="1"/>
    <col min="20" max="20" width="14.140625" style="220" bestFit="1" customWidth="1"/>
    <col min="21" max="16384" width="9.140625" style="26"/>
  </cols>
  <sheetData>
    <row r="1" spans="1:20" ht="23.25" customHeight="1">
      <c r="A1" s="474" t="s">
        <v>506</v>
      </c>
      <c r="B1" s="474"/>
      <c r="C1" s="474"/>
      <c r="D1" s="474"/>
      <c r="E1" s="474"/>
      <c r="F1" s="474"/>
    </row>
    <row r="2" spans="1:20" ht="25.5" customHeight="1">
      <c r="A2" s="475" t="s">
        <v>507</v>
      </c>
      <c r="B2" s="475"/>
      <c r="C2" s="475"/>
      <c r="D2" s="475"/>
      <c r="E2" s="475"/>
      <c r="F2" s="475"/>
    </row>
    <row r="3" spans="1:20" ht="15" customHeight="1">
      <c r="A3" s="473" t="s">
        <v>260</v>
      </c>
      <c r="B3" s="473"/>
      <c r="C3" s="473"/>
      <c r="D3" s="473"/>
      <c r="E3" s="473"/>
      <c r="F3" s="473"/>
    </row>
    <row r="4" spans="1:20">
      <c r="A4" s="473"/>
      <c r="B4" s="473"/>
      <c r="C4" s="473"/>
      <c r="D4" s="473"/>
      <c r="E4" s="473"/>
      <c r="F4" s="473"/>
    </row>
    <row r="5" spans="1:20">
      <c r="A5" s="477" t="str">
        <f>'ngay thang'!B12</f>
        <v>Tại ngày 31 tháng 01 năm 2025/ As at 31 Jan 2025</v>
      </c>
      <c r="B5" s="477"/>
      <c r="C5" s="477"/>
      <c r="D5" s="477"/>
      <c r="E5" s="477"/>
      <c r="F5" s="477"/>
    </row>
    <row r="6" spans="1:20">
      <c r="A6" s="355"/>
      <c r="B6" s="355"/>
      <c r="C6" s="355"/>
      <c r="D6" s="354"/>
      <c r="E6" s="354"/>
      <c r="F6" s="414"/>
    </row>
    <row r="7" spans="1:20" ht="30" customHeight="1">
      <c r="A7" s="476" t="s">
        <v>243</v>
      </c>
      <c r="B7" s="476"/>
      <c r="C7" s="476" t="s">
        <v>604</v>
      </c>
      <c r="D7" s="476"/>
      <c r="E7" s="476"/>
      <c r="F7" s="476"/>
    </row>
    <row r="8" spans="1:20" ht="30" customHeight="1">
      <c r="A8" s="476" t="s">
        <v>241</v>
      </c>
      <c r="B8" s="476"/>
      <c r="C8" s="476" t="s">
        <v>443</v>
      </c>
      <c r="D8" s="476"/>
      <c r="E8" s="476"/>
      <c r="F8" s="476"/>
    </row>
    <row r="9" spans="1:20" ht="30" customHeight="1">
      <c r="A9" s="472" t="s">
        <v>240</v>
      </c>
      <c r="B9" s="472"/>
      <c r="C9" s="472" t="s">
        <v>242</v>
      </c>
      <c r="D9" s="472"/>
      <c r="E9" s="472"/>
      <c r="F9" s="472"/>
    </row>
    <row r="10" spans="1:20" ht="30" customHeight="1">
      <c r="A10" s="472" t="s">
        <v>244</v>
      </c>
      <c r="B10" s="472"/>
      <c r="C10" s="472" t="str">
        <f>'ngay thang'!B14</f>
        <v>Ngày 06 tháng 02 năm 2025
06 Feb 2025</v>
      </c>
      <c r="D10" s="472"/>
      <c r="E10" s="472"/>
      <c r="F10" s="472"/>
    </row>
    <row r="11" spans="1:20" ht="19.5" customHeight="1">
      <c r="A11" s="356"/>
      <c r="B11" s="356"/>
      <c r="C11" s="356"/>
      <c r="D11" s="352"/>
      <c r="E11" s="352"/>
      <c r="F11" s="352"/>
    </row>
    <row r="12" spans="1:20" ht="21.75" customHeight="1">
      <c r="A12" s="255" t="s">
        <v>261</v>
      </c>
      <c r="B12" s="229"/>
      <c r="C12" s="229"/>
    </row>
    <row r="13" spans="1:20" ht="53.25" customHeight="1">
      <c r="A13" s="416" t="s">
        <v>196</v>
      </c>
      <c r="B13" s="416" t="s">
        <v>197</v>
      </c>
      <c r="C13" s="416" t="s">
        <v>198</v>
      </c>
      <c r="D13" s="380" t="s">
        <v>284</v>
      </c>
      <c r="E13" s="417" t="s">
        <v>285</v>
      </c>
      <c r="F13" s="418" t="s">
        <v>231</v>
      </c>
      <c r="G13" s="413" t="s">
        <v>635</v>
      </c>
    </row>
    <row r="14" spans="1:20" s="1" customFormat="1" ht="25.5">
      <c r="A14" s="363" t="s">
        <v>46</v>
      </c>
      <c r="B14" s="419" t="s">
        <v>247</v>
      </c>
      <c r="C14" s="420" t="s">
        <v>88</v>
      </c>
      <c r="D14" s="373"/>
      <c r="E14" s="421"/>
      <c r="F14" s="422"/>
      <c r="G14" s="413"/>
      <c r="H14" s="357"/>
      <c r="I14" s="357"/>
      <c r="J14" s="357"/>
      <c r="K14" s="357"/>
      <c r="L14" s="357"/>
      <c r="M14" s="357"/>
      <c r="N14" s="357"/>
      <c r="O14" s="357"/>
      <c r="P14" s="357"/>
      <c r="Q14" s="220"/>
      <c r="R14" s="220"/>
      <c r="S14" s="220"/>
      <c r="T14" s="220"/>
    </row>
    <row r="15" spans="1:20" s="1" customFormat="1" ht="25.5">
      <c r="A15" s="363" t="s">
        <v>89</v>
      </c>
      <c r="B15" s="420" t="s">
        <v>364</v>
      </c>
      <c r="C15" s="420" t="s">
        <v>90</v>
      </c>
      <c r="D15" s="302">
        <v>9233402767</v>
      </c>
      <c r="E15" s="302">
        <v>19133912428</v>
      </c>
      <c r="F15" s="423">
        <f>IFERROR(D15/G15,0)</f>
        <v>0.68569480505494307</v>
      </c>
      <c r="G15" s="413">
        <v>13465761588</v>
      </c>
      <c r="H15" s="357">
        <v>10431534304</v>
      </c>
      <c r="I15" s="357"/>
      <c r="J15" s="357"/>
      <c r="K15" s="357"/>
      <c r="L15" s="357"/>
      <c r="M15" s="357"/>
      <c r="N15" s="357"/>
      <c r="O15" s="357"/>
      <c r="P15" s="357"/>
      <c r="Q15" s="220"/>
      <c r="R15" s="220"/>
      <c r="S15" s="220"/>
      <c r="T15" s="220"/>
    </row>
    <row r="16" spans="1:20" s="1" customFormat="1" ht="25.5">
      <c r="A16" s="363"/>
      <c r="B16" s="424" t="s">
        <v>508</v>
      </c>
      <c r="C16" s="420" t="s">
        <v>91</v>
      </c>
      <c r="D16" s="302"/>
      <c r="E16" s="302"/>
      <c r="F16" s="423"/>
      <c r="G16" s="413" t="s">
        <v>666</v>
      </c>
      <c r="H16" s="357"/>
      <c r="I16" s="357"/>
      <c r="J16" s="357"/>
      <c r="K16" s="357"/>
      <c r="L16" s="357"/>
      <c r="M16" s="357"/>
      <c r="N16" s="357"/>
      <c r="O16" s="357"/>
      <c r="P16" s="357"/>
      <c r="Q16" s="220"/>
      <c r="R16" s="220"/>
      <c r="S16" s="220"/>
      <c r="T16" s="220"/>
    </row>
    <row r="17" spans="1:20" s="1" customFormat="1" ht="25.5">
      <c r="A17" s="363"/>
      <c r="B17" s="424" t="s">
        <v>365</v>
      </c>
      <c r="C17" s="420" t="s">
        <v>92</v>
      </c>
      <c r="D17" s="302">
        <v>9233402767</v>
      </c>
      <c r="E17" s="302">
        <v>19133912428</v>
      </c>
      <c r="F17" s="423">
        <f t="shared" ref="F17:F40" si="0">IFERROR(D17/G17,0)</f>
        <v>0.68569480505494307</v>
      </c>
      <c r="G17" s="413">
        <v>13465761588</v>
      </c>
      <c r="H17" s="357">
        <v>10431534304</v>
      </c>
      <c r="I17" s="357"/>
      <c r="J17" s="357"/>
      <c r="K17" s="357"/>
      <c r="L17" s="357"/>
      <c r="M17" s="357"/>
      <c r="N17" s="357"/>
      <c r="O17" s="357"/>
      <c r="P17" s="357"/>
      <c r="Q17" s="220"/>
      <c r="R17" s="220"/>
      <c r="S17" s="220"/>
      <c r="T17" s="220"/>
    </row>
    <row r="18" spans="1:20" s="1" customFormat="1" ht="25.5">
      <c r="A18" s="363" t="s">
        <v>93</v>
      </c>
      <c r="B18" s="420" t="s">
        <v>367</v>
      </c>
      <c r="C18" s="420" t="s">
        <v>94</v>
      </c>
      <c r="D18" s="302">
        <v>214958639170</v>
      </c>
      <c r="E18" s="302">
        <v>203585424500</v>
      </c>
      <c r="F18" s="423">
        <f t="shared" si="0"/>
        <v>2.7128945405611251</v>
      </c>
      <c r="G18" s="413">
        <v>79235899500</v>
      </c>
      <c r="H18" s="357">
        <v>70044278000</v>
      </c>
      <c r="I18" s="357"/>
      <c r="J18" s="357"/>
      <c r="K18" s="357"/>
      <c r="L18" s="357"/>
      <c r="M18" s="357"/>
      <c r="N18" s="357"/>
      <c r="O18" s="357"/>
      <c r="P18" s="357"/>
      <c r="Q18" s="220"/>
      <c r="R18" s="220"/>
      <c r="S18" s="220"/>
      <c r="T18" s="220"/>
    </row>
    <row r="19" spans="1:20" s="1" customFormat="1" ht="25.5">
      <c r="A19" s="363"/>
      <c r="B19" s="424" t="s">
        <v>368</v>
      </c>
      <c r="C19" s="420" t="s">
        <v>95</v>
      </c>
      <c r="D19" s="425">
        <v>214958639170</v>
      </c>
      <c r="E19" s="426">
        <v>203585424500</v>
      </c>
      <c r="F19" s="423">
        <f t="shared" si="0"/>
        <v>2.7128945405611251</v>
      </c>
      <c r="G19" s="413">
        <v>79235899500</v>
      </c>
      <c r="H19" s="357">
        <v>70044278000</v>
      </c>
      <c r="I19" s="357"/>
      <c r="J19" s="357"/>
      <c r="K19" s="357"/>
      <c r="L19" s="357"/>
      <c r="M19" s="357"/>
      <c r="N19" s="357"/>
      <c r="O19" s="357"/>
      <c r="P19" s="357"/>
      <c r="Q19" s="220"/>
      <c r="R19" s="220"/>
      <c r="S19" s="220"/>
      <c r="T19" s="220"/>
    </row>
    <row r="20" spans="1:20" s="1" customFormat="1" ht="25.5">
      <c r="A20" s="363"/>
      <c r="B20" s="424" t="s">
        <v>369</v>
      </c>
      <c r="C20" s="420" t="s">
        <v>96</v>
      </c>
      <c r="D20" s="427"/>
      <c r="E20" s="302"/>
      <c r="F20" s="423"/>
      <c r="G20" s="413" t="s">
        <v>666</v>
      </c>
      <c r="H20" s="357"/>
      <c r="I20" s="357"/>
      <c r="J20" s="357"/>
      <c r="K20" s="357"/>
      <c r="L20" s="357"/>
      <c r="M20" s="357"/>
      <c r="N20" s="357"/>
      <c r="O20" s="357"/>
      <c r="P20" s="357"/>
      <c r="Q20" s="220"/>
      <c r="R20" s="220"/>
      <c r="S20" s="220"/>
      <c r="T20" s="220"/>
    </row>
    <row r="21" spans="1:20" s="1" customFormat="1" ht="25.5">
      <c r="A21" s="363"/>
      <c r="B21" s="424" t="s">
        <v>370</v>
      </c>
      <c r="C21" s="420" t="s">
        <v>178</v>
      </c>
      <c r="D21" s="427"/>
      <c r="E21" s="302"/>
      <c r="F21" s="423"/>
      <c r="G21" s="413" t="s">
        <v>666</v>
      </c>
      <c r="H21" s="357"/>
      <c r="I21" s="357"/>
      <c r="J21" s="357"/>
      <c r="K21" s="357"/>
      <c r="L21" s="357"/>
      <c r="M21" s="357"/>
      <c r="N21" s="357"/>
      <c r="O21" s="357"/>
      <c r="P21" s="357"/>
      <c r="Q21" s="220"/>
      <c r="R21" s="220"/>
      <c r="S21" s="220"/>
      <c r="T21" s="220"/>
    </row>
    <row r="22" spans="1:20" s="1" customFormat="1" ht="25.5">
      <c r="A22" s="363"/>
      <c r="B22" s="424" t="s">
        <v>269</v>
      </c>
      <c r="C22" s="420" t="s">
        <v>179</v>
      </c>
      <c r="D22" s="427"/>
      <c r="E22" s="426"/>
      <c r="F22" s="423">
        <f t="shared" si="0"/>
        <v>0</v>
      </c>
      <c r="G22" s="413" t="s">
        <v>666</v>
      </c>
      <c r="H22" s="357"/>
      <c r="I22" s="357"/>
      <c r="J22" s="357"/>
      <c r="K22" s="357"/>
      <c r="L22" s="357"/>
      <c r="M22" s="357"/>
      <c r="N22" s="357"/>
      <c r="O22" s="357"/>
      <c r="P22" s="357"/>
      <c r="Q22" s="220"/>
      <c r="R22" s="220"/>
      <c r="S22" s="220"/>
      <c r="T22" s="220"/>
    </row>
    <row r="23" spans="1:20" s="1" customFormat="1" ht="25.5">
      <c r="A23" s="363" t="s">
        <v>97</v>
      </c>
      <c r="B23" s="424" t="s">
        <v>536</v>
      </c>
      <c r="C23" s="420"/>
      <c r="D23" s="426"/>
      <c r="E23" s="426"/>
      <c r="F23" s="423"/>
      <c r="G23" s="413" t="s">
        <v>666</v>
      </c>
      <c r="H23" s="357"/>
      <c r="I23" s="357"/>
      <c r="J23" s="357"/>
      <c r="K23" s="357"/>
      <c r="L23" s="357"/>
      <c r="M23" s="357"/>
      <c r="N23" s="357"/>
      <c r="O23" s="357"/>
      <c r="P23" s="357"/>
      <c r="Q23" s="220"/>
      <c r="R23" s="220"/>
      <c r="S23" s="220"/>
      <c r="T23" s="220"/>
    </row>
    <row r="24" spans="1:20" s="1" customFormat="1" ht="25.5">
      <c r="A24" s="363" t="s">
        <v>99</v>
      </c>
      <c r="B24" s="420" t="s">
        <v>371</v>
      </c>
      <c r="C24" s="420" t="s">
        <v>98</v>
      </c>
      <c r="D24" s="302"/>
      <c r="E24" s="302"/>
      <c r="F24" s="423">
        <f t="shared" si="0"/>
        <v>0</v>
      </c>
      <c r="G24" s="413" t="s">
        <v>666</v>
      </c>
      <c r="H24" s="357"/>
      <c r="I24" s="357"/>
      <c r="J24" s="357"/>
      <c r="K24" s="357"/>
      <c r="L24" s="357"/>
      <c r="M24" s="357"/>
      <c r="N24" s="357"/>
      <c r="O24" s="357"/>
      <c r="P24" s="357"/>
      <c r="Q24" s="220"/>
      <c r="R24" s="220"/>
      <c r="S24" s="220"/>
      <c r="T24" s="220"/>
    </row>
    <row r="25" spans="1:20" s="1" customFormat="1" ht="25.5">
      <c r="A25" s="363" t="s">
        <v>101</v>
      </c>
      <c r="B25" s="420" t="s">
        <v>372</v>
      </c>
      <c r="C25" s="420" t="s">
        <v>100</v>
      </c>
      <c r="D25" s="302"/>
      <c r="E25" s="302"/>
      <c r="F25" s="423"/>
      <c r="G25" s="413" t="s">
        <v>666</v>
      </c>
      <c r="H25" s="357"/>
      <c r="I25" s="357"/>
      <c r="J25" s="357"/>
      <c r="K25" s="357"/>
      <c r="L25" s="357"/>
      <c r="M25" s="357"/>
      <c r="N25" s="357"/>
      <c r="O25" s="357"/>
      <c r="P25" s="357"/>
      <c r="Q25" s="220"/>
      <c r="R25" s="220"/>
      <c r="S25" s="220"/>
      <c r="T25" s="220"/>
    </row>
    <row r="26" spans="1:20" s="1" customFormat="1" ht="25.5">
      <c r="A26" s="363" t="s">
        <v>103</v>
      </c>
      <c r="B26" s="420" t="s">
        <v>535</v>
      </c>
      <c r="C26" s="420"/>
      <c r="D26" s="426"/>
      <c r="E26" s="426"/>
      <c r="F26" s="423"/>
      <c r="G26" s="413" t="s">
        <v>666</v>
      </c>
      <c r="H26" s="357"/>
      <c r="I26" s="357"/>
      <c r="J26" s="357"/>
      <c r="K26" s="357"/>
      <c r="L26" s="357"/>
      <c r="M26" s="357"/>
      <c r="N26" s="357"/>
      <c r="O26" s="357"/>
      <c r="P26" s="357"/>
      <c r="Q26" s="220"/>
      <c r="R26" s="220"/>
      <c r="S26" s="220"/>
      <c r="T26" s="220"/>
    </row>
    <row r="27" spans="1:20" s="1" customFormat="1" ht="25.5">
      <c r="A27" s="363" t="s">
        <v>105</v>
      </c>
      <c r="B27" s="420" t="s">
        <v>373</v>
      </c>
      <c r="C27" s="420" t="s">
        <v>102</v>
      </c>
      <c r="D27" s="426"/>
      <c r="E27" s="426">
        <v>953440000</v>
      </c>
      <c r="F27" s="423">
        <f t="shared" si="0"/>
        <v>0</v>
      </c>
      <c r="G27" s="413">
        <v>3955308000</v>
      </c>
      <c r="H27" s="357"/>
      <c r="I27" s="357"/>
      <c r="J27" s="357"/>
      <c r="K27" s="357"/>
      <c r="L27" s="357"/>
      <c r="M27" s="357"/>
      <c r="N27" s="357"/>
      <c r="O27" s="357"/>
      <c r="P27" s="357"/>
      <c r="Q27" s="220"/>
      <c r="R27" s="220"/>
      <c r="S27" s="220"/>
      <c r="T27" s="220"/>
    </row>
    <row r="28" spans="1:20" s="1" customFormat="1" ht="25.5">
      <c r="A28" s="363" t="s">
        <v>107</v>
      </c>
      <c r="B28" s="420" t="s">
        <v>374</v>
      </c>
      <c r="C28" s="420" t="s">
        <v>104</v>
      </c>
      <c r="D28" s="426"/>
      <c r="E28" s="426"/>
      <c r="F28" s="423"/>
      <c r="G28" s="413" t="s">
        <v>666</v>
      </c>
      <c r="H28" s="357"/>
      <c r="I28" s="357"/>
      <c r="J28" s="357"/>
      <c r="K28" s="357"/>
      <c r="L28" s="357"/>
      <c r="M28" s="357"/>
      <c r="N28" s="357"/>
      <c r="O28" s="357"/>
      <c r="P28" s="357"/>
      <c r="Q28" s="220"/>
      <c r="R28" s="220"/>
      <c r="S28" s="220"/>
      <c r="T28" s="220"/>
    </row>
    <row r="29" spans="1:20" s="1" customFormat="1" ht="25.5">
      <c r="A29" s="363" t="s">
        <v>509</v>
      </c>
      <c r="B29" s="420" t="s">
        <v>375</v>
      </c>
      <c r="C29" s="420" t="s">
        <v>106</v>
      </c>
      <c r="D29" s="426"/>
      <c r="E29" s="426"/>
      <c r="F29" s="423"/>
      <c r="G29" s="413" t="s">
        <v>666</v>
      </c>
      <c r="H29" s="357"/>
      <c r="I29" s="357"/>
      <c r="J29" s="357"/>
      <c r="K29" s="357"/>
      <c r="L29" s="357"/>
      <c r="M29" s="357"/>
      <c r="N29" s="357"/>
      <c r="O29" s="357"/>
      <c r="P29" s="357"/>
      <c r="Q29" s="220"/>
      <c r="R29" s="220"/>
      <c r="S29" s="220"/>
      <c r="T29" s="220"/>
    </row>
    <row r="30" spans="1:20" s="19" customFormat="1" ht="25.5">
      <c r="A30" s="428" t="s">
        <v>510</v>
      </c>
      <c r="B30" s="419" t="s">
        <v>248</v>
      </c>
      <c r="C30" s="419" t="s">
        <v>108</v>
      </c>
      <c r="D30" s="303">
        <v>224192041937</v>
      </c>
      <c r="E30" s="303">
        <v>223672776928</v>
      </c>
      <c r="F30" s="423">
        <f t="shared" si="0"/>
        <v>2.3194607078242591</v>
      </c>
      <c r="G30" s="413">
        <v>96656969088</v>
      </c>
      <c r="H30" s="357">
        <v>80475812304</v>
      </c>
      <c r="I30" s="357"/>
      <c r="J30" s="357"/>
      <c r="K30" s="357"/>
      <c r="L30" s="357"/>
      <c r="M30" s="357"/>
      <c r="N30" s="357"/>
      <c r="O30" s="357"/>
      <c r="P30" s="357"/>
      <c r="Q30" s="220"/>
      <c r="R30" s="220"/>
      <c r="S30" s="220"/>
      <c r="T30" s="220"/>
    </row>
    <row r="31" spans="1:20" s="1" customFormat="1" ht="25.5">
      <c r="A31" s="428" t="s">
        <v>56</v>
      </c>
      <c r="B31" s="419" t="s">
        <v>249</v>
      </c>
      <c r="C31" s="420" t="s">
        <v>109</v>
      </c>
      <c r="D31" s="426"/>
      <c r="E31" s="426"/>
      <c r="F31" s="423"/>
      <c r="G31" s="413" t="s">
        <v>666</v>
      </c>
      <c r="H31" s="357"/>
      <c r="I31" s="357"/>
      <c r="J31" s="357"/>
      <c r="K31" s="357"/>
      <c r="L31" s="357"/>
      <c r="M31" s="357"/>
      <c r="N31" s="357"/>
      <c r="O31" s="357"/>
      <c r="P31" s="357"/>
      <c r="Q31" s="220"/>
      <c r="R31" s="220"/>
      <c r="S31" s="220"/>
      <c r="T31" s="220"/>
    </row>
    <row r="32" spans="1:20" s="1" customFormat="1" ht="38.25">
      <c r="A32" s="428" t="s">
        <v>110</v>
      </c>
      <c r="B32" s="419" t="s">
        <v>511</v>
      </c>
      <c r="C32" s="420"/>
      <c r="D32" s="426"/>
      <c r="E32" s="426"/>
      <c r="F32" s="423"/>
      <c r="G32" s="413" t="s">
        <v>666</v>
      </c>
      <c r="H32" s="357"/>
      <c r="I32" s="357"/>
      <c r="J32" s="357"/>
      <c r="K32" s="357"/>
      <c r="L32" s="357"/>
      <c r="M32" s="357"/>
      <c r="N32" s="357"/>
      <c r="O32" s="357"/>
      <c r="P32" s="357"/>
      <c r="Q32" s="220"/>
      <c r="R32" s="220"/>
      <c r="S32" s="220"/>
      <c r="T32" s="220"/>
    </row>
    <row r="33" spans="1:20" s="1" customFormat="1" ht="38.25" customHeight="1">
      <c r="A33" s="428" t="s">
        <v>112</v>
      </c>
      <c r="B33" s="419" t="s">
        <v>376</v>
      </c>
      <c r="C33" s="419" t="s">
        <v>111</v>
      </c>
      <c r="D33" s="429"/>
      <c r="E33" s="429"/>
      <c r="F33" s="423"/>
      <c r="G33" s="413" t="s">
        <v>666</v>
      </c>
      <c r="H33" s="357">
        <v>3601595000</v>
      </c>
      <c r="I33" s="357"/>
      <c r="J33" s="357"/>
      <c r="K33" s="357"/>
      <c r="L33" s="357"/>
      <c r="M33" s="357"/>
      <c r="N33" s="357"/>
      <c r="O33" s="357"/>
      <c r="P33" s="357"/>
      <c r="Q33" s="220"/>
      <c r="R33" s="220"/>
      <c r="S33" s="220"/>
      <c r="T33" s="220"/>
    </row>
    <row r="34" spans="1:20" s="1" customFormat="1" ht="25.5">
      <c r="A34" s="363"/>
      <c r="B34" s="424" t="s">
        <v>537</v>
      </c>
      <c r="C34" s="420" t="s">
        <v>237</v>
      </c>
      <c r="D34" s="430"/>
      <c r="E34" s="430"/>
      <c r="F34" s="423"/>
      <c r="G34" s="413" t="s">
        <v>666</v>
      </c>
      <c r="H34" s="357">
        <v>3601595000</v>
      </c>
      <c r="I34" s="357"/>
      <c r="J34" s="357"/>
      <c r="K34" s="357"/>
      <c r="L34" s="357"/>
      <c r="M34" s="357"/>
      <c r="N34" s="357"/>
      <c r="O34" s="357"/>
      <c r="P34" s="357"/>
      <c r="Q34" s="220"/>
      <c r="R34" s="220"/>
      <c r="S34" s="220"/>
      <c r="T34" s="220"/>
    </row>
    <row r="35" spans="1:20" s="1" customFormat="1" ht="25.5">
      <c r="A35" s="363"/>
      <c r="B35" s="424" t="s">
        <v>377</v>
      </c>
      <c r="C35" s="420" t="s">
        <v>250</v>
      </c>
      <c r="D35" s="430"/>
      <c r="E35" s="430"/>
      <c r="F35" s="423"/>
      <c r="G35" s="413" t="s">
        <v>666</v>
      </c>
      <c r="H35" s="357"/>
      <c r="I35" s="357"/>
      <c r="J35" s="357"/>
      <c r="K35" s="357"/>
      <c r="L35" s="357"/>
      <c r="M35" s="357"/>
      <c r="N35" s="357"/>
      <c r="O35" s="357"/>
      <c r="P35" s="357"/>
      <c r="Q35" s="220"/>
      <c r="R35" s="220"/>
      <c r="S35" s="220"/>
      <c r="T35" s="220"/>
    </row>
    <row r="36" spans="1:20" s="1" customFormat="1" ht="25.5">
      <c r="A36" s="428" t="s">
        <v>114</v>
      </c>
      <c r="B36" s="419" t="s">
        <v>378</v>
      </c>
      <c r="C36" s="419" t="s">
        <v>113</v>
      </c>
      <c r="D36" s="303">
        <v>857171535</v>
      </c>
      <c r="E36" s="303">
        <v>1747511797</v>
      </c>
      <c r="F36" s="423">
        <f t="shared" si="0"/>
        <v>0.38054694194084815</v>
      </c>
      <c r="G36" s="413">
        <v>2252472535</v>
      </c>
      <c r="H36" s="357">
        <v>339959140</v>
      </c>
      <c r="I36" s="357"/>
      <c r="J36" s="357"/>
      <c r="K36" s="357"/>
      <c r="L36" s="357"/>
      <c r="M36" s="357"/>
      <c r="N36" s="357"/>
      <c r="O36" s="357"/>
      <c r="P36" s="357"/>
      <c r="Q36" s="220"/>
      <c r="R36" s="220"/>
      <c r="S36" s="220"/>
      <c r="T36" s="220"/>
    </row>
    <row r="37" spans="1:20" s="1" customFormat="1" ht="25.5">
      <c r="A37" s="363"/>
      <c r="B37" s="420" t="s">
        <v>379</v>
      </c>
      <c r="C37" s="420" t="s">
        <v>238</v>
      </c>
      <c r="D37" s="302">
        <v>239055092</v>
      </c>
      <c r="E37" s="302">
        <v>1075353866</v>
      </c>
      <c r="F37" s="423">
        <f t="shared" si="0"/>
        <v>0.6403977386118096</v>
      </c>
      <c r="G37" s="413">
        <v>373291593</v>
      </c>
      <c r="H37" s="357">
        <v>31832430</v>
      </c>
      <c r="I37" s="357"/>
      <c r="J37" s="357"/>
      <c r="K37" s="357"/>
      <c r="L37" s="357"/>
      <c r="M37" s="357"/>
      <c r="N37" s="357"/>
      <c r="O37" s="357"/>
      <c r="P37" s="357"/>
      <c r="Q37" s="220"/>
      <c r="R37" s="220"/>
      <c r="S37" s="220"/>
      <c r="T37" s="220"/>
    </row>
    <row r="38" spans="1:20" s="1" customFormat="1" ht="25.5">
      <c r="A38" s="363"/>
      <c r="B38" s="420" t="s">
        <v>380</v>
      </c>
      <c r="C38" s="420" t="s">
        <v>239</v>
      </c>
      <c r="D38" s="302">
        <v>238649675</v>
      </c>
      <c r="E38" s="302">
        <v>107588268</v>
      </c>
      <c r="F38" s="423">
        <f t="shared" si="0"/>
        <v>0.14425731478429049</v>
      </c>
      <c r="G38" s="413">
        <v>1654333268</v>
      </c>
      <c r="H38" s="357">
        <v>48454268</v>
      </c>
      <c r="I38" s="357"/>
      <c r="J38" s="357"/>
      <c r="K38" s="357"/>
      <c r="L38" s="357"/>
      <c r="M38" s="357"/>
      <c r="N38" s="357"/>
      <c r="O38" s="357"/>
      <c r="P38" s="357"/>
      <c r="Q38" s="220"/>
      <c r="R38" s="220"/>
      <c r="S38" s="220"/>
      <c r="T38" s="220"/>
    </row>
    <row r="39" spans="1:20" s="1" customFormat="1" ht="25.5">
      <c r="A39" s="363"/>
      <c r="B39" s="420" t="s">
        <v>270</v>
      </c>
      <c r="C39" s="420" t="s">
        <v>180</v>
      </c>
      <c r="D39" s="426"/>
      <c r="E39" s="426"/>
      <c r="F39" s="423"/>
      <c r="G39" s="413" t="s">
        <v>666</v>
      </c>
      <c r="H39" s="357"/>
      <c r="I39" s="357"/>
      <c r="J39" s="357"/>
      <c r="K39" s="357"/>
      <c r="L39" s="357"/>
      <c r="M39" s="357"/>
      <c r="N39" s="357"/>
      <c r="O39" s="357"/>
      <c r="P39" s="357"/>
      <c r="Q39" s="220"/>
      <c r="R39" s="220"/>
      <c r="S39" s="220"/>
      <c r="T39" s="220"/>
    </row>
    <row r="40" spans="1:20" s="1" customFormat="1" ht="25.5">
      <c r="A40" s="363"/>
      <c r="B40" s="420" t="s">
        <v>381</v>
      </c>
      <c r="C40" s="420" t="s">
        <v>184</v>
      </c>
      <c r="D40" s="302">
        <v>15000000</v>
      </c>
      <c r="E40" s="302">
        <v>45000000</v>
      </c>
      <c r="F40" s="423">
        <f t="shared" si="0"/>
        <v>1</v>
      </c>
      <c r="G40" s="413">
        <v>15000000</v>
      </c>
      <c r="H40" s="357">
        <v>30000000</v>
      </c>
      <c r="I40" s="357"/>
      <c r="J40" s="357"/>
      <c r="K40" s="357"/>
      <c r="L40" s="357"/>
      <c r="M40" s="357"/>
      <c r="N40" s="357"/>
      <c r="O40" s="357"/>
      <c r="P40" s="357"/>
      <c r="Q40" s="220"/>
      <c r="R40" s="220"/>
      <c r="S40" s="220"/>
      <c r="T40" s="220"/>
    </row>
    <row r="41" spans="1:20" s="1" customFormat="1" ht="38.25">
      <c r="A41" s="363"/>
      <c r="B41" s="420" t="s">
        <v>435</v>
      </c>
      <c r="C41" s="420" t="s">
        <v>181</v>
      </c>
      <c r="D41" s="426"/>
      <c r="E41" s="426"/>
      <c r="F41" s="423"/>
      <c r="G41" s="413" t="s">
        <v>666</v>
      </c>
      <c r="H41" s="357"/>
      <c r="I41" s="357"/>
      <c r="J41" s="357"/>
      <c r="K41" s="357"/>
      <c r="L41" s="357"/>
      <c r="M41" s="357"/>
      <c r="N41" s="357"/>
      <c r="O41" s="357"/>
      <c r="P41" s="357"/>
      <c r="Q41" s="220"/>
      <c r="R41" s="220"/>
      <c r="S41" s="220"/>
      <c r="T41" s="220"/>
    </row>
    <row r="42" spans="1:20" s="1" customFormat="1" ht="25.5">
      <c r="A42" s="363"/>
      <c r="B42" s="420" t="s">
        <v>273</v>
      </c>
      <c r="C42" s="420" t="s">
        <v>187</v>
      </c>
      <c r="D42" s="302">
        <v>4267471</v>
      </c>
      <c r="E42" s="302">
        <v>15472788</v>
      </c>
      <c r="F42" s="423">
        <f t="shared" ref="F42:F57" si="1">IFERROR(D42/G42,0)</f>
        <v>2.6698793024920295</v>
      </c>
      <c r="G42" s="413">
        <v>1598376</v>
      </c>
      <c r="H42" s="357">
        <v>620907</v>
      </c>
      <c r="I42" s="357"/>
      <c r="J42" s="357"/>
      <c r="K42" s="357"/>
      <c r="L42" s="357"/>
      <c r="M42" s="357"/>
      <c r="N42" s="357"/>
      <c r="O42" s="357"/>
      <c r="P42" s="357"/>
      <c r="Q42" s="220"/>
      <c r="R42" s="220"/>
      <c r="S42" s="220"/>
      <c r="T42" s="220"/>
    </row>
    <row r="43" spans="1:20" s="1" customFormat="1" ht="25.5">
      <c r="A43" s="363"/>
      <c r="B43" s="420" t="s">
        <v>271</v>
      </c>
      <c r="C43" s="420" t="s">
        <v>183</v>
      </c>
      <c r="D43" s="302">
        <v>223130932</v>
      </c>
      <c r="E43" s="302">
        <v>228374170</v>
      </c>
      <c r="F43" s="423">
        <f t="shared" si="1"/>
        <v>2.5303325594718942</v>
      </c>
      <c r="G43" s="413">
        <v>88182453</v>
      </c>
      <c r="H43" s="357">
        <v>75831524</v>
      </c>
      <c r="I43" s="357"/>
      <c r="J43" s="357"/>
      <c r="K43" s="357"/>
      <c r="L43" s="357"/>
      <c r="M43" s="357"/>
      <c r="N43" s="357"/>
      <c r="O43" s="357"/>
      <c r="P43" s="357"/>
      <c r="Q43" s="220"/>
      <c r="R43" s="220"/>
      <c r="S43" s="220"/>
      <c r="T43" s="220"/>
    </row>
    <row r="44" spans="1:20" s="1" customFormat="1" ht="26.25" customHeight="1">
      <c r="A44" s="363"/>
      <c r="B44" s="420" t="s">
        <v>272</v>
      </c>
      <c r="C44" s="420" t="s">
        <v>182</v>
      </c>
      <c r="D44" s="302">
        <v>22699020</v>
      </c>
      <c r="E44" s="302">
        <v>22568374</v>
      </c>
      <c r="F44" s="423">
        <f t="shared" si="1"/>
        <v>1.0602170428046316</v>
      </c>
      <c r="G44" s="413">
        <v>21409786</v>
      </c>
      <c r="H44" s="357">
        <v>21168170</v>
      </c>
      <c r="I44" s="357"/>
      <c r="J44" s="357"/>
      <c r="K44" s="357"/>
      <c r="L44" s="357"/>
      <c r="M44" s="357"/>
      <c r="N44" s="357"/>
      <c r="O44" s="357"/>
      <c r="P44" s="357"/>
      <c r="Q44" s="220"/>
      <c r="R44" s="220"/>
      <c r="S44" s="220"/>
      <c r="T44" s="220"/>
    </row>
    <row r="45" spans="1:20" s="1" customFormat="1" ht="26.25" customHeight="1">
      <c r="A45" s="363"/>
      <c r="B45" s="420" t="s">
        <v>382</v>
      </c>
      <c r="C45" s="420" t="s">
        <v>186</v>
      </c>
      <c r="D45" s="302">
        <v>5500000</v>
      </c>
      <c r="E45" s="302">
        <v>5500000</v>
      </c>
      <c r="F45" s="423">
        <f t="shared" si="1"/>
        <v>1</v>
      </c>
      <c r="G45" s="413">
        <v>5500000</v>
      </c>
      <c r="H45" s="357">
        <v>5500000</v>
      </c>
      <c r="I45" s="357"/>
      <c r="J45" s="357"/>
      <c r="K45" s="357"/>
      <c r="L45" s="357"/>
      <c r="M45" s="357"/>
      <c r="N45" s="357"/>
      <c r="O45" s="357"/>
      <c r="P45" s="357"/>
      <c r="Q45" s="220"/>
      <c r="R45" s="220"/>
      <c r="S45" s="220"/>
      <c r="T45" s="220"/>
    </row>
    <row r="46" spans="1:20" s="1" customFormat="1" ht="25.5">
      <c r="A46" s="363"/>
      <c r="B46" s="420" t="s">
        <v>383</v>
      </c>
      <c r="C46" s="420" t="s">
        <v>226</v>
      </c>
      <c r="D46" s="302">
        <v>16500000</v>
      </c>
      <c r="E46" s="302">
        <v>16500000</v>
      </c>
      <c r="F46" s="423">
        <f t="shared" si="1"/>
        <v>1</v>
      </c>
      <c r="G46" s="413">
        <v>16500000</v>
      </c>
      <c r="H46" s="357">
        <v>16500000</v>
      </c>
      <c r="I46" s="357"/>
      <c r="J46" s="357"/>
      <c r="K46" s="357"/>
      <c r="L46" s="357"/>
      <c r="M46" s="357"/>
      <c r="N46" s="357"/>
      <c r="O46" s="357"/>
      <c r="P46" s="357"/>
      <c r="Q46" s="220"/>
      <c r="R46" s="220"/>
      <c r="S46" s="220"/>
      <c r="T46" s="220"/>
    </row>
    <row r="47" spans="1:20" s="1" customFormat="1" ht="25.5">
      <c r="A47" s="363"/>
      <c r="B47" s="420" t="s">
        <v>384</v>
      </c>
      <c r="C47" s="420" t="s">
        <v>189</v>
      </c>
      <c r="D47" s="302">
        <v>13200000</v>
      </c>
      <c r="E47" s="302">
        <v>13200000</v>
      </c>
      <c r="F47" s="423">
        <f t="shared" si="1"/>
        <v>1</v>
      </c>
      <c r="G47" s="413">
        <v>13200000</v>
      </c>
      <c r="H47" s="357">
        <v>13200000</v>
      </c>
      <c r="I47" s="357"/>
      <c r="J47" s="357"/>
      <c r="K47" s="357"/>
      <c r="L47" s="357"/>
      <c r="M47" s="357"/>
      <c r="N47" s="357"/>
      <c r="O47" s="357"/>
      <c r="P47" s="357"/>
      <c r="Q47" s="220"/>
      <c r="R47" s="220"/>
      <c r="S47" s="220"/>
      <c r="T47" s="220"/>
    </row>
    <row r="48" spans="1:20" s="1" customFormat="1" ht="25.5">
      <c r="A48" s="363"/>
      <c r="B48" s="420" t="s">
        <v>275</v>
      </c>
      <c r="C48" s="420" t="s">
        <v>185</v>
      </c>
      <c r="D48" s="302">
        <v>47727920</v>
      </c>
      <c r="E48" s="302">
        <v>95455820</v>
      </c>
      <c r="F48" s="423">
        <f t="shared" si="1"/>
        <v>1.1000004609463228</v>
      </c>
      <c r="G48" s="413">
        <v>43389000</v>
      </c>
      <c r="H48" s="357">
        <v>79407822</v>
      </c>
      <c r="I48" s="357"/>
      <c r="J48" s="357"/>
      <c r="K48" s="357"/>
      <c r="L48" s="357"/>
      <c r="M48" s="357"/>
      <c r="N48" s="357"/>
      <c r="O48" s="357"/>
      <c r="P48" s="357"/>
      <c r="Q48" s="220"/>
      <c r="R48" s="220"/>
      <c r="S48" s="220"/>
      <c r="T48" s="220"/>
    </row>
    <row r="49" spans="1:20" s="1" customFormat="1" ht="25.5">
      <c r="A49" s="363"/>
      <c r="B49" s="420" t="s">
        <v>385</v>
      </c>
      <c r="C49" s="420" t="s">
        <v>188</v>
      </c>
      <c r="D49" s="426"/>
      <c r="E49" s="426"/>
      <c r="F49" s="423"/>
      <c r="G49" s="413" t="s">
        <v>666</v>
      </c>
      <c r="H49" s="357">
        <v>7078811</v>
      </c>
      <c r="I49" s="357"/>
      <c r="J49" s="357"/>
      <c r="K49" s="357"/>
      <c r="L49" s="357"/>
      <c r="M49" s="357"/>
      <c r="N49" s="357"/>
      <c r="O49" s="357"/>
      <c r="P49" s="357"/>
      <c r="Q49" s="220"/>
      <c r="R49" s="220"/>
      <c r="S49" s="220"/>
      <c r="T49" s="220"/>
    </row>
    <row r="50" spans="1:20" s="1" customFormat="1" ht="51">
      <c r="A50" s="363"/>
      <c r="B50" s="420" t="s">
        <v>274</v>
      </c>
      <c r="C50" s="420" t="s">
        <v>425</v>
      </c>
      <c r="D50" s="426">
        <v>31441425</v>
      </c>
      <c r="E50" s="426">
        <v>121259039</v>
      </c>
      <c r="F50" s="423">
        <f t="shared" si="1"/>
        <v>2.1064645633213472</v>
      </c>
      <c r="G50" s="413">
        <v>14926159</v>
      </c>
      <c r="H50" s="357">
        <v>4272736</v>
      </c>
      <c r="I50" s="357"/>
      <c r="J50" s="357"/>
      <c r="K50" s="357"/>
      <c r="L50" s="357"/>
      <c r="M50" s="357"/>
      <c r="N50" s="357"/>
      <c r="O50" s="357"/>
      <c r="P50" s="357"/>
      <c r="Q50" s="220"/>
      <c r="R50" s="220"/>
      <c r="S50" s="220"/>
      <c r="T50" s="220"/>
    </row>
    <row r="51" spans="1:20" s="1" customFormat="1" ht="25.5">
      <c r="A51" s="363"/>
      <c r="B51" s="420" t="s">
        <v>427</v>
      </c>
      <c r="C51" s="420" t="s">
        <v>426</v>
      </c>
      <c r="D51" s="426"/>
      <c r="E51" s="426">
        <v>953440</v>
      </c>
      <c r="F51" s="423">
        <f t="shared" si="1"/>
        <v>0</v>
      </c>
      <c r="G51" s="413">
        <v>3955308</v>
      </c>
      <c r="H51" s="357">
        <v>5011993</v>
      </c>
      <c r="I51" s="357"/>
      <c r="J51" s="357"/>
      <c r="K51" s="357"/>
      <c r="L51" s="357"/>
      <c r="M51" s="357"/>
      <c r="N51" s="357"/>
      <c r="O51" s="357"/>
      <c r="P51" s="357"/>
      <c r="Q51" s="220"/>
      <c r="R51" s="220"/>
      <c r="S51" s="220"/>
      <c r="T51" s="220"/>
    </row>
    <row r="52" spans="1:20" s="1" customFormat="1" ht="25.5">
      <c r="A52" s="363"/>
      <c r="B52" s="420" t="s">
        <v>428</v>
      </c>
      <c r="C52" s="420" t="s">
        <v>436</v>
      </c>
      <c r="D52" s="426"/>
      <c r="E52" s="426">
        <v>286032</v>
      </c>
      <c r="F52" s="423">
        <f t="shared" si="1"/>
        <v>0</v>
      </c>
      <c r="G52" s="413">
        <v>1186592</v>
      </c>
      <c r="H52" s="357">
        <v>1080479</v>
      </c>
      <c r="I52" s="357"/>
      <c r="J52" s="357"/>
      <c r="K52" s="357"/>
      <c r="L52" s="357"/>
      <c r="M52" s="357"/>
      <c r="N52" s="357"/>
      <c r="O52" s="357"/>
      <c r="P52" s="357"/>
      <c r="Q52" s="220"/>
      <c r="R52" s="220"/>
      <c r="S52" s="220"/>
      <c r="T52" s="220"/>
    </row>
    <row r="53" spans="1:20" s="1" customFormat="1" ht="25.5">
      <c r="A53" s="363"/>
      <c r="B53" s="420" t="s">
        <v>424</v>
      </c>
      <c r="C53" s="420" t="s">
        <v>437</v>
      </c>
      <c r="D53" s="426"/>
      <c r="E53" s="426"/>
      <c r="F53" s="423"/>
      <c r="G53" s="413" t="s">
        <v>666</v>
      </c>
      <c r="H53" s="357"/>
      <c r="I53" s="357"/>
      <c r="J53" s="357"/>
      <c r="K53" s="357"/>
      <c r="L53" s="357"/>
      <c r="M53" s="357"/>
      <c r="N53" s="357"/>
      <c r="O53" s="357"/>
      <c r="P53" s="357"/>
      <c r="Q53" s="220"/>
      <c r="R53" s="220"/>
      <c r="S53" s="220"/>
      <c r="T53" s="220"/>
    </row>
    <row r="54" spans="1:20" s="1" customFormat="1" ht="25.5">
      <c r="A54" s="428" t="s">
        <v>512</v>
      </c>
      <c r="B54" s="419" t="s">
        <v>386</v>
      </c>
      <c r="C54" s="419" t="s">
        <v>115</v>
      </c>
      <c r="D54" s="303">
        <v>857171535</v>
      </c>
      <c r="E54" s="303">
        <v>1747511797</v>
      </c>
      <c r="F54" s="431">
        <f t="shared" si="1"/>
        <v>0.38054694194084815</v>
      </c>
      <c r="G54" s="413">
        <v>2252472535</v>
      </c>
      <c r="H54" s="357">
        <v>3941554140</v>
      </c>
      <c r="I54" s="357"/>
      <c r="J54" s="357"/>
      <c r="K54" s="357"/>
      <c r="L54" s="357"/>
      <c r="M54" s="357"/>
      <c r="N54" s="357"/>
      <c r="O54" s="357"/>
      <c r="P54" s="357"/>
      <c r="Q54" s="220"/>
      <c r="R54" s="220"/>
      <c r="S54" s="220"/>
      <c r="T54" s="220"/>
    </row>
    <row r="55" spans="1:20" s="1" customFormat="1" ht="25.5">
      <c r="A55" s="363"/>
      <c r="B55" s="432" t="s">
        <v>513</v>
      </c>
      <c r="C55" s="420" t="s">
        <v>116</v>
      </c>
      <c r="D55" s="303">
        <v>223334870402</v>
      </c>
      <c r="E55" s="303">
        <v>221925265131</v>
      </c>
      <c r="F55" s="431">
        <f t="shared" si="1"/>
        <v>2.3657228051273669</v>
      </c>
      <c r="G55" s="413">
        <v>94404496553</v>
      </c>
      <c r="H55" s="357">
        <v>76534258164</v>
      </c>
      <c r="I55" s="357"/>
      <c r="J55" s="357"/>
      <c r="K55" s="357"/>
      <c r="L55" s="357"/>
      <c r="M55" s="357"/>
      <c r="N55" s="357"/>
      <c r="O55" s="357"/>
      <c r="P55" s="357"/>
      <c r="Q55" s="220"/>
      <c r="R55" s="220"/>
      <c r="S55" s="220"/>
      <c r="T55" s="220"/>
    </row>
    <row r="56" spans="1:20" s="1" customFormat="1">
      <c r="A56" s="363"/>
      <c r="B56" s="424"/>
      <c r="C56" s="420" t="s">
        <v>117</v>
      </c>
      <c r="D56" s="433">
        <v>17944115.68</v>
      </c>
      <c r="E56" s="433">
        <v>17937434.52</v>
      </c>
      <c r="F56" s="423">
        <f t="shared" si="1"/>
        <v>2.2635289444885807</v>
      </c>
      <c r="G56" s="413">
        <v>7927495.5700000003</v>
      </c>
      <c r="H56" s="357">
        <v>6992006.04</v>
      </c>
      <c r="I56" s="357"/>
      <c r="J56" s="357"/>
      <c r="K56" s="357"/>
      <c r="L56" s="357"/>
      <c r="M56" s="357"/>
      <c r="N56" s="357"/>
      <c r="O56" s="357"/>
      <c r="P56" s="357"/>
      <c r="Q56" s="220"/>
      <c r="R56" s="220"/>
      <c r="S56" s="220"/>
      <c r="T56" s="220"/>
    </row>
    <row r="57" spans="1:20" s="1" customFormat="1" ht="25.5">
      <c r="A57" s="363"/>
      <c r="B57" s="424" t="s">
        <v>387</v>
      </c>
      <c r="C57" s="420" t="s">
        <v>118</v>
      </c>
      <c r="D57" s="433">
        <v>12446.13</v>
      </c>
      <c r="E57" s="433">
        <v>12372.18</v>
      </c>
      <c r="F57" s="423">
        <f t="shared" si="1"/>
        <v>1.0451484992207234</v>
      </c>
      <c r="G57" s="413">
        <v>11908.48</v>
      </c>
      <c r="H57" s="357">
        <v>10945.96</v>
      </c>
      <c r="I57" s="357"/>
      <c r="J57" s="357"/>
      <c r="K57" s="357"/>
      <c r="L57" s="357"/>
      <c r="M57" s="357"/>
      <c r="N57" s="357"/>
      <c r="O57" s="357"/>
      <c r="P57" s="357"/>
      <c r="Q57" s="220"/>
      <c r="R57" s="220"/>
      <c r="S57" s="220"/>
      <c r="T57" s="220"/>
    </row>
    <row r="58" spans="1:20">
      <c r="A58" s="434"/>
      <c r="B58" s="435"/>
      <c r="C58" s="436"/>
      <c r="D58" s="437"/>
      <c r="E58" s="437"/>
      <c r="F58" s="438"/>
    </row>
    <row r="59" spans="1:20" ht="11.25" customHeight="1">
      <c r="A59" s="1"/>
      <c r="B59" s="1"/>
      <c r="C59" s="1"/>
      <c r="D59" s="439"/>
      <c r="E59" s="439"/>
      <c r="F59" s="440"/>
    </row>
    <row r="60" spans="1:20">
      <c r="A60" s="19" t="s">
        <v>631</v>
      </c>
      <c r="B60" s="1"/>
      <c r="C60" s="27"/>
      <c r="D60" s="245" t="s">
        <v>632</v>
      </c>
      <c r="E60" s="439"/>
      <c r="F60" s="440"/>
    </row>
    <row r="61" spans="1:20">
      <c r="A61" s="29" t="s">
        <v>175</v>
      </c>
      <c r="B61" s="1"/>
      <c r="C61" s="27"/>
      <c r="D61" s="280" t="s">
        <v>176</v>
      </c>
      <c r="E61" s="439"/>
      <c r="F61" s="440"/>
    </row>
    <row r="62" spans="1:20">
      <c r="A62" s="1"/>
      <c r="B62" s="1"/>
      <c r="C62" s="27"/>
      <c r="D62" s="222"/>
      <c r="E62" s="439"/>
      <c r="F62" s="440"/>
    </row>
    <row r="63" spans="1:20">
      <c r="A63" s="1"/>
      <c r="B63" s="1"/>
      <c r="C63" s="27"/>
      <c r="D63" s="222"/>
      <c r="E63" s="439"/>
      <c r="F63" s="440"/>
    </row>
    <row r="64" spans="1:20">
      <c r="A64" s="1"/>
      <c r="B64" s="1"/>
      <c r="C64" s="27"/>
      <c r="D64" s="222"/>
      <c r="E64" s="439"/>
      <c r="F64" s="440"/>
    </row>
    <row r="65" spans="1:6">
      <c r="A65" s="1"/>
      <c r="B65" s="1"/>
      <c r="C65" s="27"/>
      <c r="D65" s="222"/>
      <c r="E65" s="439"/>
      <c r="F65" s="440"/>
    </row>
    <row r="66" spans="1:6">
      <c r="A66" s="1"/>
      <c r="B66" s="1"/>
      <c r="C66" s="27"/>
      <c r="D66" s="222"/>
      <c r="E66" s="439"/>
      <c r="F66" s="440"/>
    </row>
    <row r="67" spans="1:6">
      <c r="A67" s="1"/>
      <c r="B67" s="1"/>
      <c r="C67" s="27"/>
      <c r="D67" s="222"/>
      <c r="E67" s="439"/>
      <c r="F67" s="440"/>
    </row>
    <row r="68" spans="1:6">
      <c r="A68" s="1"/>
      <c r="B68" s="1"/>
      <c r="C68" s="27"/>
      <c r="D68" s="222"/>
      <c r="E68" s="439"/>
      <c r="F68" s="440"/>
    </row>
    <row r="69" spans="1:6">
      <c r="A69" s="1"/>
      <c r="B69" s="1"/>
      <c r="C69" s="27"/>
      <c r="D69" s="222"/>
      <c r="E69" s="439"/>
      <c r="F69" s="440"/>
    </row>
    <row r="70" spans="1:6">
      <c r="A70" s="22"/>
      <c r="B70" s="22"/>
      <c r="C70" s="27"/>
      <c r="D70" s="230"/>
      <c r="E70" s="441"/>
      <c r="F70" s="442"/>
    </row>
    <row r="71" spans="1:6">
      <c r="A71" s="19" t="s">
        <v>235</v>
      </c>
      <c r="B71" s="1"/>
      <c r="C71" s="27"/>
      <c r="D71" s="250" t="s">
        <v>444</v>
      </c>
      <c r="E71" s="439"/>
      <c r="F71" s="440"/>
    </row>
    <row r="72" spans="1:6">
      <c r="A72" s="19" t="s">
        <v>591</v>
      </c>
      <c r="B72" s="1"/>
      <c r="C72" s="27"/>
      <c r="D72" s="250"/>
      <c r="E72" s="439"/>
      <c r="F72" s="440"/>
    </row>
    <row r="73" spans="1:6">
      <c r="A73" s="1" t="s">
        <v>236</v>
      </c>
      <c r="B73" s="1"/>
      <c r="C73" s="27"/>
      <c r="D73" s="249"/>
      <c r="E73" s="439"/>
      <c r="F73" s="440"/>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D16" sqref="D16"/>
    </sheetView>
  </sheetViews>
  <sheetFormatPr defaultColWidth="9.140625" defaultRowHeight="12.75"/>
  <cols>
    <col min="1" max="1" width="7.140625" style="229" customWidth="1"/>
    <col min="2" max="2" width="48.5703125" style="229" customWidth="1"/>
    <col min="3" max="3" width="9.140625" style="229"/>
    <col min="4" max="4" width="21.85546875" style="224" customWidth="1"/>
    <col min="5" max="5" width="21.140625" style="224" customWidth="1"/>
    <col min="6" max="6" width="19.5703125" style="224" customWidth="1"/>
    <col min="7" max="7" width="16.28515625" style="222" bestFit="1" customWidth="1"/>
    <col min="8" max="9" width="15.85546875" style="222" bestFit="1" customWidth="1"/>
    <col min="10" max="10" width="6.85546875" style="342" customWidth="1"/>
    <col min="11" max="11" width="60.28515625" style="342" customWidth="1"/>
    <col min="12" max="12" width="13" style="342" customWidth="1"/>
    <col min="13" max="15" width="20.7109375" style="342" customWidth="1"/>
    <col min="16" max="16" width="9.140625" style="342"/>
    <col min="17" max="16384" width="9.140625" style="229"/>
  </cols>
  <sheetData>
    <row r="1" spans="1:20" ht="23.25" customHeight="1">
      <c r="A1" s="468" t="s">
        <v>506</v>
      </c>
      <c r="B1" s="468"/>
      <c r="C1" s="468"/>
      <c r="D1" s="468"/>
      <c r="E1" s="468"/>
      <c r="F1" s="468"/>
    </row>
    <row r="2" spans="1:20" ht="33" customHeight="1">
      <c r="A2" s="469" t="s">
        <v>514</v>
      </c>
      <c r="B2" s="469"/>
      <c r="C2" s="469"/>
      <c r="D2" s="469"/>
      <c r="E2" s="469"/>
      <c r="F2" s="469"/>
    </row>
    <row r="3" spans="1:20" ht="15" customHeight="1">
      <c r="A3" s="470" t="s">
        <v>260</v>
      </c>
      <c r="B3" s="470"/>
      <c r="C3" s="470"/>
      <c r="D3" s="470"/>
      <c r="E3" s="470"/>
      <c r="F3" s="470"/>
    </row>
    <row r="4" spans="1:20">
      <c r="A4" s="470"/>
      <c r="B4" s="470"/>
      <c r="C4" s="470"/>
      <c r="D4" s="470"/>
      <c r="E4" s="470"/>
      <c r="F4" s="470"/>
    </row>
    <row r="5" spans="1:20">
      <c r="A5" s="471" t="str">
        <f>'ngay thang'!B10</f>
        <v>Tháng 1 năm 2025/Jan 2025</v>
      </c>
      <c r="B5" s="471"/>
      <c r="C5" s="471"/>
      <c r="D5" s="471"/>
      <c r="E5" s="471"/>
      <c r="F5" s="471"/>
    </row>
    <row r="6" spans="1:20">
      <c r="A6" s="354"/>
      <c r="B6" s="354"/>
      <c r="C6" s="354"/>
      <c r="D6" s="354"/>
      <c r="E6" s="354"/>
      <c r="F6" s="216"/>
    </row>
    <row r="7" spans="1:20" ht="30" customHeight="1">
      <c r="A7" s="466" t="s">
        <v>243</v>
      </c>
      <c r="B7" s="466"/>
      <c r="C7" s="466" t="s">
        <v>604</v>
      </c>
      <c r="D7" s="466"/>
      <c r="E7" s="466"/>
      <c r="F7" s="466"/>
    </row>
    <row r="8" spans="1:20" ht="30" customHeight="1">
      <c r="A8" s="466" t="s">
        <v>241</v>
      </c>
      <c r="B8" s="466"/>
      <c r="C8" s="466" t="s">
        <v>443</v>
      </c>
      <c r="D8" s="466"/>
      <c r="E8" s="466"/>
      <c r="F8" s="466"/>
    </row>
    <row r="9" spans="1:20" ht="30" customHeight="1">
      <c r="A9" s="467" t="s">
        <v>240</v>
      </c>
      <c r="B9" s="467"/>
      <c r="C9" s="467" t="s">
        <v>242</v>
      </c>
      <c r="D9" s="467"/>
      <c r="E9" s="467"/>
      <c r="F9" s="467"/>
    </row>
    <row r="10" spans="1:20" ht="30" customHeight="1">
      <c r="A10" s="467" t="s">
        <v>244</v>
      </c>
      <c r="B10" s="467"/>
      <c r="C10" s="467" t="str">
        <f>'ngay thang'!B14</f>
        <v>Ngày 06 tháng 02 năm 2025
06 Feb 2025</v>
      </c>
      <c r="D10" s="467"/>
      <c r="E10" s="467"/>
      <c r="F10" s="467"/>
    </row>
    <row r="11" spans="1:20" ht="24" customHeight="1">
      <c r="A11" s="352"/>
      <c r="B11" s="352"/>
      <c r="C11" s="352"/>
      <c r="D11" s="352"/>
      <c r="E11" s="352"/>
      <c r="F11" s="352"/>
    </row>
    <row r="12" spans="1:20" ht="21" customHeight="1">
      <c r="A12" s="255" t="s">
        <v>262</v>
      </c>
    </row>
    <row r="13" spans="1:20" ht="43.5" customHeight="1">
      <c r="A13" s="416" t="s">
        <v>196</v>
      </c>
      <c r="B13" s="416" t="s">
        <v>172</v>
      </c>
      <c r="C13" s="416" t="s">
        <v>198</v>
      </c>
      <c r="D13" s="417" t="s">
        <v>284</v>
      </c>
      <c r="E13" s="417" t="s">
        <v>285</v>
      </c>
      <c r="F13" s="417" t="s">
        <v>227</v>
      </c>
    </row>
    <row r="14" spans="1:20" s="255" customFormat="1" ht="25.5">
      <c r="A14" s="443" t="s">
        <v>46</v>
      </c>
      <c r="B14" s="419" t="s">
        <v>388</v>
      </c>
      <c r="C14" s="419" t="s">
        <v>119</v>
      </c>
      <c r="D14" s="303">
        <v>3135792</v>
      </c>
      <c r="E14" s="303">
        <v>3205681</v>
      </c>
      <c r="F14" s="303">
        <v>3135792</v>
      </c>
      <c r="G14" s="281"/>
      <c r="H14" s="222"/>
      <c r="I14" s="222"/>
      <c r="J14" s="342"/>
      <c r="K14" s="342"/>
      <c r="L14" s="342"/>
      <c r="M14" s="342"/>
      <c r="N14" s="342"/>
      <c r="O14" s="342"/>
      <c r="P14" s="342"/>
      <c r="Q14" s="282"/>
      <c r="R14" s="282"/>
      <c r="S14" s="282"/>
      <c r="T14" s="282"/>
    </row>
    <row r="15" spans="1:20" s="255" customFormat="1" ht="25.5">
      <c r="A15" s="444">
        <v>1</v>
      </c>
      <c r="B15" s="420" t="s">
        <v>538</v>
      </c>
      <c r="C15" s="419"/>
      <c r="D15" s="303"/>
      <c r="E15" s="303"/>
      <c r="F15" s="303"/>
      <c r="G15" s="281"/>
      <c r="H15" s="222"/>
      <c r="I15" s="222"/>
      <c r="J15" s="342"/>
      <c r="K15" s="342"/>
      <c r="L15" s="342"/>
      <c r="M15" s="342"/>
      <c r="N15" s="342"/>
      <c r="O15" s="342"/>
      <c r="P15" s="342"/>
      <c r="Q15" s="282"/>
      <c r="R15" s="282"/>
      <c r="S15" s="282"/>
      <c r="T15" s="282"/>
    </row>
    <row r="16" spans="1:20" s="223" customFormat="1" ht="25.5">
      <c r="A16" s="444">
        <v>2</v>
      </c>
      <c r="B16" s="420" t="s">
        <v>389</v>
      </c>
      <c r="C16" s="420" t="s">
        <v>120</v>
      </c>
      <c r="D16" s="307"/>
      <c r="E16" s="302"/>
      <c r="F16" s="302"/>
      <c r="G16" s="221"/>
      <c r="H16" s="222"/>
      <c r="I16" s="222"/>
      <c r="J16" s="342"/>
      <c r="K16" s="342"/>
      <c r="L16" s="342"/>
      <c r="M16" s="342"/>
      <c r="N16" s="342"/>
      <c r="O16" s="342"/>
      <c r="P16" s="342"/>
    </row>
    <row r="17" spans="1:20" s="223" customFormat="1" ht="25.5">
      <c r="A17" s="444">
        <v>3</v>
      </c>
      <c r="B17" s="420" t="s">
        <v>390</v>
      </c>
      <c r="C17" s="420" t="s">
        <v>121</v>
      </c>
      <c r="D17" s="302">
        <v>3135792</v>
      </c>
      <c r="E17" s="302">
        <v>3205681</v>
      </c>
      <c r="F17" s="302">
        <v>3135792</v>
      </c>
      <c r="G17" s="221"/>
      <c r="H17" s="222"/>
      <c r="I17" s="222"/>
      <c r="J17" s="342"/>
      <c r="K17" s="342"/>
      <c r="L17" s="342"/>
      <c r="M17" s="342"/>
      <c r="N17" s="342"/>
      <c r="O17" s="342"/>
      <c r="P17" s="342"/>
    </row>
    <row r="18" spans="1:20" s="223" customFormat="1" ht="25.5">
      <c r="A18" s="444">
        <v>4</v>
      </c>
      <c r="B18" s="420" t="s">
        <v>391</v>
      </c>
      <c r="C18" s="420" t="s">
        <v>122</v>
      </c>
      <c r="D18" s="303"/>
      <c r="E18" s="303"/>
      <c r="F18" s="303"/>
      <c r="G18" s="221"/>
      <c r="H18" s="222"/>
      <c r="I18" s="222"/>
      <c r="J18" s="342"/>
      <c r="K18" s="342"/>
      <c r="L18" s="342"/>
      <c r="M18" s="342"/>
      <c r="N18" s="342"/>
      <c r="O18" s="342"/>
      <c r="P18" s="342"/>
    </row>
    <row r="19" spans="1:20" s="255" customFormat="1" ht="25.5">
      <c r="A19" s="443" t="s">
        <v>56</v>
      </c>
      <c r="B19" s="419" t="s">
        <v>392</v>
      </c>
      <c r="C19" s="419" t="s">
        <v>123</v>
      </c>
      <c r="D19" s="303">
        <v>428750517</v>
      </c>
      <c r="E19" s="303">
        <v>366870054</v>
      </c>
      <c r="F19" s="303">
        <v>428750517</v>
      </c>
      <c r="G19" s="281"/>
      <c r="H19" s="222"/>
      <c r="I19" s="222"/>
      <c r="J19" s="342"/>
      <c r="K19" s="342"/>
      <c r="L19" s="342"/>
      <c r="M19" s="342"/>
      <c r="N19" s="342"/>
      <c r="O19" s="342"/>
      <c r="P19" s="342"/>
      <c r="Q19" s="282"/>
      <c r="R19" s="282"/>
      <c r="S19" s="282"/>
      <c r="T19" s="282"/>
    </row>
    <row r="20" spans="1:20" s="223" customFormat="1" ht="25.5">
      <c r="A20" s="444">
        <v>1</v>
      </c>
      <c r="B20" s="420" t="s">
        <v>393</v>
      </c>
      <c r="C20" s="420" t="s">
        <v>124</v>
      </c>
      <c r="D20" s="302">
        <v>223130932</v>
      </c>
      <c r="E20" s="302">
        <v>228374170</v>
      </c>
      <c r="F20" s="302">
        <v>223130932</v>
      </c>
      <c r="G20" s="221"/>
      <c r="H20" s="222"/>
      <c r="I20" s="222"/>
      <c r="J20" s="342"/>
      <c r="K20" s="342"/>
      <c r="L20" s="342"/>
      <c r="M20" s="342"/>
      <c r="N20" s="342"/>
      <c r="O20" s="342"/>
      <c r="P20" s="342"/>
    </row>
    <row r="21" spans="1:20" s="223" customFormat="1" ht="25.5">
      <c r="A21" s="444">
        <v>2</v>
      </c>
      <c r="B21" s="420" t="s">
        <v>394</v>
      </c>
      <c r="C21" s="420" t="s">
        <v>125</v>
      </c>
      <c r="D21" s="302">
        <v>28199020</v>
      </c>
      <c r="E21" s="302">
        <v>28068374</v>
      </c>
      <c r="F21" s="302">
        <v>28199020</v>
      </c>
      <c r="G21" s="221"/>
      <c r="H21" s="222"/>
      <c r="I21" s="222"/>
      <c r="J21" s="342"/>
      <c r="K21" s="342"/>
      <c r="L21" s="342"/>
      <c r="M21" s="342"/>
      <c r="N21" s="342"/>
      <c r="O21" s="342"/>
      <c r="P21" s="342"/>
    </row>
    <row r="22" spans="1:20" s="223" customFormat="1" ht="25.5">
      <c r="A22" s="444"/>
      <c r="B22" s="445" t="s">
        <v>251</v>
      </c>
      <c r="C22" s="420" t="s">
        <v>192</v>
      </c>
      <c r="D22" s="302">
        <v>20000000</v>
      </c>
      <c r="E22" s="302">
        <v>20000000</v>
      </c>
      <c r="F22" s="302">
        <v>20000000</v>
      </c>
      <c r="G22" s="221"/>
      <c r="H22" s="222"/>
      <c r="I22" s="222"/>
      <c r="J22" s="342"/>
      <c r="K22" s="342"/>
      <c r="L22" s="342"/>
      <c r="M22" s="342"/>
      <c r="N22" s="342"/>
      <c r="O22" s="342"/>
      <c r="P22" s="342"/>
    </row>
    <row r="23" spans="1:20" s="223" customFormat="1" ht="25.5">
      <c r="A23" s="444"/>
      <c r="B23" s="445" t="s">
        <v>252</v>
      </c>
      <c r="C23" s="420" t="s">
        <v>193</v>
      </c>
      <c r="D23" s="302">
        <v>2699020</v>
      </c>
      <c r="E23" s="302">
        <v>2568374</v>
      </c>
      <c r="F23" s="302">
        <v>2699020</v>
      </c>
      <c r="G23" s="221"/>
      <c r="H23" s="222"/>
      <c r="I23" s="222"/>
      <c r="J23" s="342"/>
      <c r="K23" s="342"/>
      <c r="L23" s="342"/>
      <c r="M23" s="342"/>
      <c r="N23" s="342"/>
      <c r="O23" s="342"/>
      <c r="P23" s="342"/>
    </row>
    <row r="24" spans="1:20" s="223" customFormat="1" ht="25.5">
      <c r="A24" s="444"/>
      <c r="B24" s="445" t="s">
        <v>253</v>
      </c>
      <c r="C24" s="420" t="s">
        <v>228</v>
      </c>
      <c r="D24" s="302">
        <v>5500000</v>
      </c>
      <c r="E24" s="302">
        <v>5500000</v>
      </c>
      <c r="F24" s="302">
        <v>5500000</v>
      </c>
      <c r="G24" s="221"/>
      <c r="H24" s="222"/>
      <c r="I24" s="222"/>
      <c r="J24" s="342"/>
      <c r="K24" s="342"/>
      <c r="L24" s="342"/>
      <c r="M24" s="342"/>
      <c r="N24" s="342"/>
      <c r="O24" s="342"/>
      <c r="P24" s="342"/>
    </row>
    <row r="25" spans="1:20" s="223" customFormat="1" ht="55.5" customHeight="1">
      <c r="A25" s="444">
        <v>3</v>
      </c>
      <c r="B25" s="446" t="s">
        <v>515</v>
      </c>
      <c r="C25" s="420" t="s">
        <v>126</v>
      </c>
      <c r="D25" s="302">
        <v>29700000</v>
      </c>
      <c r="E25" s="302">
        <v>29700000</v>
      </c>
      <c r="F25" s="302">
        <v>29700000</v>
      </c>
      <c r="G25" s="221"/>
      <c r="H25" s="222"/>
      <c r="I25" s="222"/>
      <c r="J25" s="342"/>
      <c r="K25" s="342"/>
      <c r="L25" s="342"/>
      <c r="M25" s="342"/>
      <c r="N25" s="342"/>
      <c r="O25" s="342"/>
      <c r="P25" s="342"/>
    </row>
    <row r="26" spans="1:20" s="223" customFormat="1" ht="25.5">
      <c r="A26" s="444"/>
      <c r="B26" s="420" t="s">
        <v>395</v>
      </c>
      <c r="C26" s="420" t="s">
        <v>191</v>
      </c>
      <c r="D26" s="302">
        <v>16500000</v>
      </c>
      <c r="E26" s="302">
        <v>16500000</v>
      </c>
      <c r="F26" s="302">
        <v>16500000</v>
      </c>
      <c r="G26" s="221"/>
      <c r="H26" s="222"/>
      <c r="I26" s="222"/>
      <c r="J26" s="342"/>
      <c r="K26" s="342"/>
      <c r="L26" s="342"/>
      <c r="M26" s="342"/>
      <c r="N26" s="342"/>
      <c r="O26" s="342"/>
      <c r="P26" s="342"/>
    </row>
    <row r="27" spans="1:20" s="223" customFormat="1" ht="51">
      <c r="A27" s="444"/>
      <c r="B27" s="420" t="s">
        <v>396</v>
      </c>
      <c r="C27" s="420" t="s">
        <v>194</v>
      </c>
      <c r="D27" s="302">
        <v>13200000</v>
      </c>
      <c r="E27" s="302">
        <v>13200000</v>
      </c>
      <c r="F27" s="302">
        <v>13200000</v>
      </c>
      <c r="G27" s="221"/>
      <c r="H27" s="222"/>
      <c r="I27" s="222"/>
      <c r="J27" s="342"/>
      <c r="K27" s="342"/>
      <c r="L27" s="342"/>
      <c r="M27" s="342"/>
      <c r="N27" s="342"/>
      <c r="O27" s="342"/>
      <c r="P27" s="342"/>
    </row>
    <row r="28" spans="1:20" s="223" customFormat="1" ht="25.5">
      <c r="A28" s="444">
        <v>4</v>
      </c>
      <c r="B28" s="420" t="s">
        <v>516</v>
      </c>
      <c r="C28" s="420"/>
      <c r="D28" s="303"/>
      <c r="E28" s="303"/>
      <c r="F28" s="303"/>
      <c r="G28" s="221"/>
      <c r="H28" s="222"/>
      <c r="I28" s="222"/>
      <c r="J28" s="342"/>
      <c r="K28" s="342"/>
      <c r="L28" s="342"/>
      <c r="M28" s="342"/>
      <c r="N28" s="342"/>
      <c r="O28" s="342"/>
      <c r="P28" s="342"/>
    </row>
    <row r="29" spans="1:20" s="223" customFormat="1" ht="25.5">
      <c r="A29" s="444">
        <v>5</v>
      </c>
      <c r="B29" s="420" t="s">
        <v>517</v>
      </c>
      <c r="C29" s="420"/>
      <c r="D29" s="303"/>
      <c r="E29" s="303"/>
      <c r="F29" s="303"/>
      <c r="G29" s="221"/>
      <c r="H29" s="222"/>
      <c r="I29" s="222"/>
      <c r="J29" s="342"/>
      <c r="K29" s="342"/>
      <c r="L29" s="342"/>
      <c r="M29" s="342"/>
      <c r="N29" s="342"/>
      <c r="O29" s="342"/>
      <c r="P29" s="342"/>
    </row>
    <row r="30" spans="1:20" s="223" customFormat="1" ht="25.5">
      <c r="A30" s="444">
        <v>6</v>
      </c>
      <c r="B30" s="420" t="s">
        <v>397</v>
      </c>
      <c r="C30" s="420" t="s">
        <v>127</v>
      </c>
      <c r="D30" s="302"/>
      <c r="E30" s="302">
        <v>8041117</v>
      </c>
      <c r="F30" s="302"/>
      <c r="G30" s="221"/>
      <c r="H30" s="222"/>
      <c r="I30" s="222"/>
      <c r="J30" s="342"/>
      <c r="K30" s="342"/>
      <c r="L30" s="342"/>
      <c r="M30" s="342"/>
      <c r="N30" s="342"/>
      <c r="O30" s="342"/>
      <c r="P30" s="342"/>
    </row>
    <row r="31" spans="1:20" s="223" customFormat="1" ht="63.75">
      <c r="A31" s="444">
        <v>7</v>
      </c>
      <c r="B31" s="420" t="s">
        <v>398</v>
      </c>
      <c r="C31" s="420" t="s">
        <v>128</v>
      </c>
      <c r="D31" s="302">
        <v>15000000</v>
      </c>
      <c r="E31" s="302">
        <v>15000000</v>
      </c>
      <c r="F31" s="302">
        <v>15000000</v>
      </c>
      <c r="G31" s="221"/>
      <c r="H31" s="222"/>
      <c r="I31" s="222"/>
      <c r="J31" s="342"/>
      <c r="K31" s="342"/>
      <c r="L31" s="342"/>
      <c r="M31" s="342"/>
      <c r="N31" s="342"/>
      <c r="O31" s="342"/>
      <c r="P31" s="342"/>
    </row>
    <row r="32" spans="1:20" s="223" customFormat="1" ht="138.75" customHeight="1">
      <c r="A32" s="444">
        <v>8</v>
      </c>
      <c r="B32" s="446" t="s">
        <v>399</v>
      </c>
      <c r="C32" s="420" t="s">
        <v>129</v>
      </c>
      <c r="D32" s="302"/>
      <c r="E32" s="304"/>
      <c r="F32" s="302"/>
      <c r="G32" s="221"/>
      <c r="H32" s="222"/>
      <c r="I32" s="222"/>
      <c r="J32" s="342"/>
      <c r="K32" s="342"/>
      <c r="L32" s="342"/>
      <c r="M32" s="342"/>
      <c r="N32" s="342"/>
      <c r="O32" s="342"/>
      <c r="P32" s="342"/>
    </row>
    <row r="33" spans="1:20" s="223" customFormat="1" ht="51">
      <c r="A33" s="444">
        <v>9</v>
      </c>
      <c r="B33" s="420" t="s">
        <v>400</v>
      </c>
      <c r="C33" s="420" t="s">
        <v>130</v>
      </c>
      <c r="D33" s="302">
        <v>132607741</v>
      </c>
      <c r="E33" s="302">
        <v>47482721</v>
      </c>
      <c r="F33" s="302">
        <v>132607741</v>
      </c>
      <c r="G33" s="221"/>
      <c r="H33" s="222"/>
      <c r="I33" s="222"/>
      <c r="J33" s="342"/>
      <c r="K33" s="342"/>
      <c r="L33" s="342"/>
      <c r="M33" s="342"/>
      <c r="N33" s="342"/>
      <c r="O33" s="342"/>
      <c r="P33" s="342"/>
    </row>
    <row r="34" spans="1:20" s="223" customFormat="1" ht="25.5">
      <c r="A34" s="444"/>
      <c r="B34" s="420" t="s">
        <v>276</v>
      </c>
      <c r="C34" s="420" t="s">
        <v>278</v>
      </c>
      <c r="D34" s="302">
        <v>106859097</v>
      </c>
      <c r="E34" s="302">
        <v>39252611</v>
      </c>
      <c r="F34" s="302">
        <v>106859097</v>
      </c>
      <c r="G34" s="221"/>
      <c r="H34" s="222"/>
      <c r="I34" s="222"/>
      <c r="J34" s="342"/>
      <c r="K34" s="342"/>
      <c r="L34" s="342"/>
      <c r="M34" s="342"/>
      <c r="N34" s="342"/>
      <c r="O34" s="342"/>
      <c r="P34" s="342"/>
    </row>
    <row r="35" spans="1:20" s="223" customFormat="1" ht="25.5">
      <c r="A35" s="444"/>
      <c r="B35" s="420" t="s">
        <v>277</v>
      </c>
      <c r="C35" s="420" t="s">
        <v>279</v>
      </c>
      <c r="D35" s="302">
        <v>25748644</v>
      </c>
      <c r="E35" s="302">
        <v>8230110</v>
      </c>
      <c r="F35" s="302">
        <v>25748644</v>
      </c>
      <c r="G35" s="221"/>
      <c r="H35" s="222"/>
      <c r="I35" s="222"/>
      <c r="J35" s="342"/>
      <c r="K35" s="342"/>
      <c r="L35" s="342"/>
      <c r="M35" s="342"/>
      <c r="N35" s="342"/>
      <c r="O35" s="342"/>
      <c r="P35" s="342"/>
    </row>
    <row r="36" spans="1:20" s="223" customFormat="1" ht="25.5">
      <c r="A36" s="444"/>
      <c r="B36" s="420" t="s">
        <v>433</v>
      </c>
      <c r="C36" s="420" t="s">
        <v>434</v>
      </c>
      <c r="D36" s="303"/>
      <c r="E36" s="303"/>
      <c r="F36" s="303"/>
      <c r="G36" s="221"/>
      <c r="H36" s="222"/>
      <c r="I36" s="222"/>
      <c r="J36" s="342"/>
      <c r="K36" s="342"/>
      <c r="L36" s="342"/>
      <c r="M36" s="342"/>
      <c r="N36" s="342"/>
      <c r="O36" s="342"/>
      <c r="P36" s="342"/>
    </row>
    <row r="37" spans="1:20" s="223" customFormat="1" ht="25.5">
      <c r="A37" s="444">
        <v>10</v>
      </c>
      <c r="B37" s="420" t="s">
        <v>401</v>
      </c>
      <c r="C37" s="420" t="s">
        <v>131</v>
      </c>
      <c r="D37" s="304">
        <v>112824</v>
      </c>
      <c r="E37" s="304">
        <v>10203672</v>
      </c>
      <c r="F37" s="302">
        <v>112824</v>
      </c>
      <c r="G37" s="221"/>
      <c r="H37" s="222"/>
      <c r="I37" s="222"/>
      <c r="J37" s="342"/>
      <c r="K37" s="342"/>
      <c r="L37" s="342"/>
      <c r="M37" s="342"/>
      <c r="N37" s="342"/>
      <c r="O37" s="342"/>
      <c r="P37" s="342"/>
    </row>
    <row r="38" spans="1:20" s="223" customFormat="1" ht="25.5">
      <c r="A38" s="444"/>
      <c r="B38" s="420" t="s">
        <v>280</v>
      </c>
      <c r="C38" s="420" t="s">
        <v>132</v>
      </c>
      <c r="D38" s="302">
        <v>112824</v>
      </c>
      <c r="E38" s="304">
        <v>2703672</v>
      </c>
      <c r="F38" s="302">
        <v>112824</v>
      </c>
      <c r="G38" s="221"/>
      <c r="H38" s="222"/>
      <c r="I38" s="222"/>
      <c r="J38" s="342"/>
      <c r="K38" s="342"/>
      <c r="L38" s="342"/>
      <c r="M38" s="342"/>
      <c r="N38" s="342"/>
      <c r="O38" s="342"/>
      <c r="P38" s="342"/>
    </row>
    <row r="39" spans="1:20" s="223" customFormat="1" ht="25.5">
      <c r="A39" s="444"/>
      <c r="B39" s="420" t="s">
        <v>402</v>
      </c>
      <c r="C39" s="420" t="s">
        <v>195</v>
      </c>
      <c r="D39" s="302"/>
      <c r="E39" s="302">
        <v>7500000</v>
      </c>
      <c r="F39" s="302"/>
      <c r="G39" s="221"/>
      <c r="H39" s="222"/>
      <c r="I39" s="222"/>
      <c r="J39" s="342"/>
      <c r="K39" s="342"/>
      <c r="L39" s="342"/>
      <c r="M39" s="342"/>
      <c r="N39" s="342"/>
      <c r="O39" s="342"/>
      <c r="P39" s="342"/>
    </row>
    <row r="40" spans="1:20" s="223" customFormat="1" ht="25.5">
      <c r="A40" s="444"/>
      <c r="B40" s="420" t="s">
        <v>281</v>
      </c>
      <c r="C40" s="420" t="s">
        <v>190</v>
      </c>
      <c r="D40" s="303"/>
      <c r="E40" s="303"/>
      <c r="F40" s="303"/>
      <c r="G40" s="221"/>
      <c r="H40" s="222"/>
      <c r="I40" s="222"/>
      <c r="J40" s="342"/>
      <c r="K40" s="342"/>
      <c r="L40" s="342"/>
      <c r="M40" s="342"/>
      <c r="N40" s="342"/>
      <c r="O40" s="342"/>
      <c r="P40" s="342"/>
    </row>
    <row r="41" spans="1:20" s="223" customFormat="1" ht="25.5">
      <c r="A41" s="444" t="s">
        <v>133</v>
      </c>
      <c r="B41" s="419" t="s">
        <v>403</v>
      </c>
      <c r="C41" s="420" t="s">
        <v>134</v>
      </c>
      <c r="D41" s="308">
        <v>-425614725</v>
      </c>
      <c r="E41" s="305">
        <v>-363664373</v>
      </c>
      <c r="F41" s="305">
        <v>-425614725</v>
      </c>
      <c r="G41" s="221"/>
      <c r="H41" s="222"/>
      <c r="I41" s="222"/>
      <c r="J41" s="342"/>
      <c r="K41" s="342"/>
      <c r="L41" s="342"/>
      <c r="M41" s="342"/>
      <c r="N41" s="342"/>
      <c r="O41" s="342"/>
      <c r="P41" s="342"/>
    </row>
    <row r="42" spans="1:20" s="223" customFormat="1" ht="25.5">
      <c r="A42" s="444" t="s">
        <v>135</v>
      </c>
      <c r="B42" s="419" t="s">
        <v>404</v>
      </c>
      <c r="C42" s="420" t="s">
        <v>136</v>
      </c>
      <c r="D42" s="305">
        <v>1768894670</v>
      </c>
      <c r="E42" s="305">
        <v>5671212900</v>
      </c>
      <c r="F42" s="305">
        <v>1768894670</v>
      </c>
      <c r="G42" s="221"/>
      <c r="H42" s="222"/>
      <c r="I42" s="222"/>
      <c r="J42" s="342"/>
      <c r="K42" s="342"/>
      <c r="L42" s="342"/>
      <c r="M42" s="342"/>
      <c r="N42" s="342"/>
      <c r="O42" s="342"/>
      <c r="P42" s="342"/>
    </row>
    <row r="43" spans="1:20" s="223" customFormat="1" ht="51">
      <c r="A43" s="444">
        <v>1</v>
      </c>
      <c r="B43" s="420" t="s">
        <v>518</v>
      </c>
      <c r="C43" s="420" t="s">
        <v>137</v>
      </c>
      <c r="D43" s="309">
        <v>-1858814113</v>
      </c>
      <c r="E43" s="304">
        <v>-470415451</v>
      </c>
      <c r="F43" s="306">
        <v>-1858814113</v>
      </c>
      <c r="G43" s="221"/>
      <c r="H43" s="222"/>
      <c r="I43" s="222"/>
      <c r="J43" s="342"/>
      <c r="K43" s="342"/>
      <c r="L43" s="342"/>
      <c r="M43" s="342"/>
      <c r="N43" s="342"/>
      <c r="O43" s="342"/>
      <c r="P43" s="342"/>
    </row>
    <row r="44" spans="1:20" s="223" customFormat="1" ht="25.5">
      <c r="A44" s="444">
        <v>2</v>
      </c>
      <c r="B44" s="420" t="s">
        <v>406</v>
      </c>
      <c r="C44" s="420" t="s">
        <v>138</v>
      </c>
      <c r="D44" s="304">
        <v>3627708783</v>
      </c>
      <c r="E44" s="304">
        <v>6141628351</v>
      </c>
      <c r="F44" s="304">
        <v>3627708783</v>
      </c>
      <c r="G44" s="221"/>
      <c r="H44" s="222"/>
      <c r="I44" s="222"/>
      <c r="J44" s="342"/>
      <c r="K44" s="342"/>
      <c r="L44" s="342"/>
      <c r="M44" s="342"/>
      <c r="N44" s="342"/>
      <c r="O44" s="342"/>
      <c r="P44" s="342"/>
    </row>
    <row r="45" spans="1:20" s="223" customFormat="1" ht="51">
      <c r="A45" s="444" t="s">
        <v>139</v>
      </c>
      <c r="B45" s="419" t="s">
        <v>407</v>
      </c>
      <c r="C45" s="420" t="s">
        <v>140</v>
      </c>
      <c r="D45" s="305">
        <v>1343279945</v>
      </c>
      <c r="E45" s="305">
        <v>5307548527</v>
      </c>
      <c r="F45" s="305">
        <v>1343279945</v>
      </c>
      <c r="G45" s="221"/>
      <c r="H45" s="222"/>
      <c r="I45" s="222"/>
      <c r="J45" s="342"/>
      <c r="K45" s="342"/>
      <c r="L45" s="342"/>
      <c r="M45" s="342"/>
      <c r="N45" s="342"/>
      <c r="O45" s="342"/>
      <c r="P45" s="342"/>
    </row>
    <row r="46" spans="1:20" s="223" customFormat="1" ht="25.5">
      <c r="A46" s="444" t="s">
        <v>67</v>
      </c>
      <c r="B46" s="419" t="s">
        <v>408</v>
      </c>
      <c r="C46" s="420" t="s">
        <v>141</v>
      </c>
      <c r="D46" s="308">
        <v>221925265131</v>
      </c>
      <c r="E46" s="305">
        <v>227043913710</v>
      </c>
      <c r="F46" s="305">
        <v>221925265131</v>
      </c>
      <c r="G46" s="221"/>
      <c r="H46" s="222"/>
      <c r="I46" s="222"/>
      <c r="J46" s="342"/>
      <c r="K46" s="342"/>
      <c r="L46" s="342"/>
      <c r="M46" s="342"/>
      <c r="N46" s="342"/>
      <c r="O46" s="342"/>
      <c r="P46" s="342"/>
    </row>
    <row r="47" spans="1:20" s="223" customFormat="1" ht="38.25">
      <c r="A47" s="444" t="s">
        <v>142</v>
      </c>
      <c r="B47" s="419" t="s">
        <v>409</v>
      </c>
      <c r="C47" s="420" t="s">
        <v>143</v>
      </c>
      <c r="D47" s="305">
        <v>1409605271</v>
      </c>
      <c r="E47" s="305">
        <v>-5118648579</v>
      </c>
      <c r="F47" s="305">
        <v>1409605271</v>
      </c>
      <c r="G47" s="221"/>
      <c r="H47" s="222"/>
      <c r="I47" s="222"/>
      <c r="J47" s="342"/>
      <c r="K47" s="342"/>
      <c r="L47" s="342"/>
      <c r="M47" s="342"/>
      <c r="N47" s="342"/>
      <c r="O47" s="342"/>
      <c r="P47" s="342"/>
      <c r="Q47" s="283"/>
      <c r="R47" s="283"/>
      <c r="S47" s="283"/>
      <c r="T47" s="283"/>
    </row>
    <row r="48" spans="1:20" s="223" customFormat="1" ht="51">
      <c r="A48" s="444">
        <v>1</v>
      </c>
      <c r="B48" s="420" t="s">
        <v>410</v>
      </c>
      <c r="C48" s="420" t="s">
        <v>282</v>
      </c>
      <c r="D48" s="304">
        <v>1343279945</v>
      </c>
      <c r="E48" s="304">
        <v>5307548527</v>
      </c>
      <c r="F48" s="304">
        <v>1343279945</v>
      </c>
      <c r="G48" s="221"/>
      <c r="H48" s="222"/>
      <c r="I48" s="222"/>
      <c r="J48" s="342"/>
      <c r="K48" s="342"/>
      <c r="L48" s="342"/>
      <c r="M48" s="342"/>
      <c r="N48" s="342"/>
      <c r="O48" s="342"/>
      <c r="P48" s="342"/>
    </row>
    <row r="49" spans="1:16" s="223" customFormat="1" ht="51">
      <c r="A49" s="444">
        <v>2</v>
      </c>
      <c r="B49" s="420" t="s">
        <v>519</v>
      </c>
      <c r="C49" s="420" t="s">
        <v>283</v>
      </c>
      <c r="D49" s="303"/>
      <c r="E49" s="303"/>
      <c r="F49" s="303"/>
      <c r="G49" s="221"/>
      <c r="H49" s="222"/>
      <c r="I49" s="222"/>
      <c r="J49" s="342"/>
      <c r="K49" s="342"/>
      <c r="L49" s="342"/>
      <c r="M49" s="342"/>
      <c r="N49" s="342"/>
      <c r="O49" s="342"/>
      <c r="P49" s="342"/>
    </row>
    <row r="50" spans="1:16" s="223" customFormat="1" ht="51">
      <c r="A50" s="444">
        <v>3</v>
      </c>
      <c r="B50" s="420" t="s">
        <v>582</v>
      </c>
      <c r="C50" s="420" t="s">
        <v>144</v>
      </c>
      <c r="D50" s="304">
        <v>66325326</v>
      </c>
      <c r="E50" s="306">
        <v>-10426197106</v>
      </c>
      <c r="F50" s="306">
        <v>66325326</v>
      </c>
      <c r="G50" s="221"/>
      <c r="H50" s="222"/>
      <c r="I50" s="222"/>
      <c r="J50" s="342"/>
      <c r="K50" s="342"/>
      <c r="L50" s="342"/>
      <c r="M50" s="342"/>
      <c r="N50" s="342"/>
      <c r="O50" s="342"/>
      <c r="P50" s="342"/>
    </row>
    <row r="51" spans="1:16" s="223" customFormat="1" ht="25.5">
      <c r="A51" s="444" t="s">
        <v>145</v>
      </c>
      <c r="B51" s="419" t="s">
        <v>411</v>
      </c>
      <c r="C51" s="420" t="s">
        <v>146</v>
      </c>
      <c r="D51" s="303">
        <v>223334870402</v>
      </c>
      <c r="E51" s="303">
        <v>221925265131</v>
      </c>
      <c r="F51" s="303">
        <v>223334870402</v>
      </c>
      <c r="G51" s="221"/>
      <c r="H51" s="222"/>
      <c r="I51" s="222"/>
      <c r="J51" s="342"/>
      <c r="K51" s="342"/>
      <c r="L51" s="342"/>
      <c r="M51" s="342"/>
      <c r="N51" s="342"/>
      <c r="O51" s="342"/>
      <c r="P51" s="342"/>
    </row>
    <row r="52" spans="1:16" s="223" customFormat="1" ht="38.25">
      <c r="A52" s="444" t="s">
        <v>254</v>
      </c>
      <c r="B52" s="419" t="s">
        <v>412</v>
      </c>
      <c r="C52" s="420" t="s">
        <v>255</v>
      </c>
      <c r="D52" s="303"/>
      <c r="E52" s="303"/>
      <c r="F52" s="302"/>
      <c r="G52" s="221"/>
      <c r="H52" s="222"/>
      <c r="I52" s="222"/>
      <c r="J52" s="342"/>
      <c r="K52" s="342"/>
      <c r="L52" s="342"/>
      <c r="M52" s="342"/>
      <c r="N52" s="342"/>
      <c r="O52" s="342"/>
      <c r="P52" s="342"/>
    </row>
    <row r="53" spans="1:16" s="223" customFormat="1" ht="38.25">
      <c r="A53" s="444"/>
      <c r="B53" s="420" t="s">
        <v>413</v>
      </c>
      <c r="C53" s="420" t="s">
        <v>256</v>
      </c>
      <c r="D53" s="303"/>
      <c r="E53" s="447"/>
      <c r="F53" s="302"/>
      <c r="G53" s="221"/>
      <c r="H53" s="222"/>
      <c r="I53" s="222"/>
      <c r="J53" s="342"/>
      <c r="K53" s="342"/>
      <c r="L53" s="342"/>
      <c r="M53" s="342"/>
      <c r="N53" s="342"/>
      <c r="O53" s="342"/>
      <c r="P53" s="342"/>
    </row>
    <row r="54" spans="1:16">
      <c r="A54" s="216"/>
      <c r="B54" s="216"/>
      <c r="C54" s="249"/>
      <c r="D54" s="249"/>
      <c r="E54" s="284"/>
      <c r="F54" s="217"/>
    </row>
    <row r="55" spans="1:16" s="216" customFormat="1">
      <c r="A55" s="254" t="s">
        <v>631</v>
      </c>
      <c r="C55" s="249"/>
      <c r="D55" s="245" t="s">
        <v>632</v>
      </c>
      <c r="E55" s="250"/>
      <c r="F55" s="217"/>
      <c r="G55" s="222"/>
      <c r="H55" s="222"/>
      <c r="I55" s="222"/>
      <c r="J55" s="342"/>
      <c r="K55" s="342"/>
      <c r="L55" s="342"/>
      <c r="M55" s="342"/>
      <c r="N55" s="342"/>
      <c r="O55" s="342"/>
      <c r="P55" s="342"/>
    </row>
    <row r="56" spans="1:16" s="216" customFormat="1">
      <c r="A56" s="251" t="s">
        <v>175</v>
      </c>
      <c r="C56" s="249"/>
      <c r="D56" s="252" t="s">
        <v>176</v>
      </c>
      <c r="E56" s="252"/>
      <c r="F56" s="217"/>
      <c r="G56" s="222"/>
      <c r="H56" s="222"/>
      <c r="I56" s="222"/>
      <c r="J56" s="342"/>
      <c r="K56" s="342"/>
      <c r="L56" s="342"/>
      <c r="M56" s="342"/>
      <c r="N56" s="342"/>
      <c r="O56" s="342"/>
      <c r="P56" s="342"/>
    </row>
    <row r="57" spans="1:16" s="216" customFormat="1">
      <c r="C57" s="249"/>
      <c r="D57" s="249"/>
      <c r="E57" s="249"/>
      <c r="F57" s="217"/>
      <c r="G57" s="222"/>
      <c r="H57" s="222"/>
      <c r="I57" s="222"/>
      <c r="J57" s="342"/>
      <c r="K57" s="342"/>
      <c r="L57" s="342"/>
      <c r="M57" s="342"/>
      <c r="N57" s="342"/>
      <c r="O57" s="342"/>
      <c r="P57" s="342"/>
    </row>
    <row r="58" spans="1:16" s="216" customFormat="1">
      <c r="C58" s="249"/>
      <c r="D58" s="249"/>
      <c r="E58" s="249"/>
      <c r="F58" s="217"/>
      <c r="G58" s="222"/>
      <c r="H58" s="222"/>
      <c r="I58" s="222"/>
      <c r="J58" s="342"/>
      <c r="K58" s="342"/>
      <c r="L58" s="342"/>
      <c r="M58" s="342"/>
      <c r="N58" s="342"/>
      <c r="O58" s="342"/>
      <c r="P58" s="342"/>
    </row>
    <row r="59" spans="1:16" s="216" customFormat="1">
      <c r="C59" s="249"/>
      <c r="D59" s="249"/>
      <c r="E59" s="249"/>
      <c r="F59" s="217"/>
      <c r="G59" s="222"/>
      <c r="H59" s="222"/>
      <c r="I59" s="222"/>
      <c r="J59" s="342"/>
      <c r="K59" s="342"/>
      <c r="L59" s="342"/>
      <c r="M59" s="342"/>
      <c r="N59" s="342"/>
      <c r="O59" s="342"/>
      <c r="P59" s="342"/>
    </row>
    <row r="60" spans="1:16" s="216" customFormat="1">
      <c r="C60" s="249"/>
      <c r="D60" s="249"/>
      <c r="E60" s="249"/>
      <c r="F60" s="217"/>
      <c r="G60" s="222"/>
      <c r="H60" s="222"/>
      <c r="I60" s="222"/>
      <c r="J60" s="342"/>
      <c r="K60" s="342"/>
      <c r="L60" s="342"/>
      <c r="M60" s="342"/>
      <c r="N60" s="342"/>
      <c r="O60" s="342"/>
      <c r="P60" s="342"/>
    </row>
    <row r="61" spans="1:16" s="216" customFormat="1">
      <c r="C61" s="249"/>
      <c r="D61" s="249"/>
      <c r="E61" s="249"/>
      <c r="F61" s="217"/>
      <c r="G61" s="222"/>
      <c r="H61" s="222"/>
      <c r="I61" s="222"/>
      <c r="J61" s="342"/>
      <c r="K61" s="342"/>
      <c r="L61" s="342"/>
      <c r="M61" s="342"/>
      <c r="N61" s="342"/>
      <c r="O61" s="342"/>
      <c r="P61" s="342"/>
    </row>
    <row r="62" spans="1:16" s="216" customFormat="1">
      <c r="C62" s="249"/>
      <c r="D62" s="249"/>
      <c r="E62" s="249"/>
      <c r="F62" s="217"/>
      <c r="G62" s="222"/>
      <c r="H62" s="222"/>
      <c r="I62" s="222"/>
      <c r="J62" s="342"/>
      <c r="K62" s="342"/>
      <c r="L62" s="342"/>
      <c r="M62" s="342"/>
      <c r="N62" s="342"/>
      <c r="O62" s="342"/>
      <c r="P62" s="342"/>
    </row>
    <row r="63" spans="1:16" s="216" customFormat="1">
      <c r="A63" s="253"/>
      <c r="B63" s="253"/>
      <c r="C63" s="249"/>
      <c r="D63" s="230"/>
      <c r="E63" s="230"/>
      <c r="F63" s="217"/>
      <c r="G63" s="222"/>
      <c r="H63" s="222"/>
      <c r="I63" s="222"/>
      <c r="J63" s="342"/>
      <c r="K63" s="342"/>
      <c r="L63" s="342"/>
      <c r="M63" s="342"/>
      <c r="N63" s="342"/>
      <c r="O63" s="342"/>
      <c r="P63" s="342"/>
    </row>
    <row r="64" spans="1:16" s="216" customFormat="1">
      <c r="A64" s="254" t="s">
        <v>235</v>
      </c>
      <c r="C64" s="249"/>
      <c r="D64" s="250" t="s">
        <v>444</v>
      </c>
      <c r="E64" s="250"/>
      <c r="F64" s="217"/>
      <c r="G64" s="222"/>
      <c r="H64" s="222"/>
      <c r="I64" s="222"/>
      <c r="J64" s="342"/>
      <c r="K64" s="342"/>
      <c r="L64" s="342"/>
      <c r="M64" s="342"/>
      <c r="N64" s="342"/>
      <c r="O64" s="342"/>
      <c r="P64" s="342"/>
    </row>
    <row r="65" spans="1:16" s="216" customFormat="1">
      <c r="A65" s="254" t="s">
        <v>591</v>
      </c>
      <c r="C65" s="249"/>
      <c r="D65" s="250"/>
      <c r="E65" s="250"/>
      <c r="F65" s="217"/>
      <c r="G65" s="222"/>
      <c r="H65" s="222"/>
      <c r="I65" s="222"/>
      <c r="J65" s="342"/>
      <c r="K65" s="342"/>
      <c r="L65" s="342"/>
      <c r="M65" s="342"/>
      <c r="N65" s="342"/>
      <c r="O65" s="342"/>
      <c r="P65" s="342"/>
    </row>
    <row r="66" spans="1:16" s="216" customFormat="1">
      <c r="A66" s="216" t="s">
        <v>236</v>
      </c>
      <c r="C66" s="249"/>
      <c r="D66" s="249"/>
      <c r="E66" s="249"/>
      <c r="F66" s="217"/>
      <c r="G66" s="222"/>
      <c r="H66" s="222"/>
      <c r="I66" s="222"/>
      <c r="J66" s="342"/>
      <c r="K66" s="342"/>
      <c r="L66" s="342"/>
      <c r="M66" s="342"/>
      <c r="N66" s="342"/>
      <c r="O66" s="342"/>
      <c r="P66" s="342"/>
    </row>
    <row r="67" spans="1:16">
      <c r="A67" s="216"/>
      <c r="B67" s="216"/>
      <c r="C67" s="249"/>
      <c r="D67" s="249"/>
      <c r="E67" s="284"/>
      <c r="F67" s="217"/>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5118110236220474" right="0.51181102362204722" top="0.39370078740157483" bottom="0.31496062992125984" header="0.23622047244094491" footer="0.23622047244094491"/>
  <pageSetup scale="75"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view="pageBreakPreview" zoomScaleNormal="100" zoomScaleSheetLayoutView="100" workbookViewId="0">
      <selection activeCell="F14" sqref="F14"/>
    </sheetView>
  </sheetViews>
  <sheetFormatPr defaultColWidth="9.140625" defaultRowHeight="12.75"/>
  <cols>
    <col min="1" max="1" width="6" style="274" customWidth="1"/>
    <col min="2" max="2" width="33.7109375" style="227" customWidth="1"/>
    <col min="3" max="3" width="12.28515625" style="227" customWidth="1"/>
    <col min="4" max="4" width="14.85546875" style="227" customWidth="1"/>
    <col min="5" max="5" width="20" style="227" customWidth="1"/>
    <col min="6" max="6" width="27" style="227" customWidth="1"/>
    <col min="7" max="7" width="18.42578125" style="227" customWidth="1"/>
    <col min="8" max="8" width="5.28515625" style="227" bestFit="1" customWidth="1"/>
    <col min="9" max="9" width="14.28515625" style="213" customWidth="1"/>
    <col min="10" max="11" width="15" style="213" bestFit="1" customWidth="1"/>
    <col min="12" max="12" width="13.28515625" style="213" bestFit="1" customWidth="1"/>
    <col min="13" max="13" width="19.5703125" style="213" bestFit="1" customWidth="1"/>
    <col min="14" max="14" width="7.5703125" style="213" customWidth="1"/>
    <col min="15" max="15" width="14.85546875" style="213" bestFit="1" customWidth="1"/>
    <col min="16" max="16" width="8.7109375" style="213"/>
    <col min="17" max="18" width="9.140625" style="213"/>
    <col min="19" max="16384" width="9.140625" style="227"/>
  </cols>
  <sheetData>
    <row r="1" spans="1:18" ht="25.5" customHeight="1">
      <c r="A1" s="456" t="s">
        <v>506</v>
      </c>
      <c r="B1" s="456"/>
      <c r="C1" s="456"/>
      <c r="D1" s="456"/>
      <c r="E1" s="456"/>
      <c r="F1" s="456"/>
      <c r="G1" s="456"/>
      <c r="H1" s="315"/>
    </row>
    <row r="2" spans="1:18" ht="29.25" customHeight="1">
      <c r="A2" s="478" t="s">
        <v>507</v>
      </c>
      <c r="B2" s="478"/>
      <c r="C2" s="478"/>
      <c r="D2" s="478"/>
      <c r="E2" s="478"/>
      <c r="F2" s="478"/>
      <c r="G2" s="478"/>
      <c r="H2" s="317"/>
    </row>
    <row r="3" spans="1:18">
      <c r="A3" s="458" t="s">
        <v>260</v>
      </c>
      <c r="B3" s="458"/>
      <c r="C3" s="458"/>
      <c r="D3" s="458"/>
      <c r="E3" s="458"/>
      <c r="F3" s="458"/>
      <c r="G3" s="458"/>
      <c r="H3" s="316"/>
    </row>
    <row r="4" spans="1:18">
      <c r="A4" s="458"/>
      <c r="B4" s="458"/>
      <c r="C4" s="458"/>
      <c r="D4" s="458"/>
      <c r="E4" s="458"/>
      <c r="F4" s="458"/>
      <c r="G4" s="458"/>
      <c r="H4" s="316"/>
    </row>
    <row r="5" spans="1:18">
      <c r="A5" s="479" t="str">
        <f>'ngay thang'!B12</f>
        <v>Tại ngày 31 tháng 01 năm 2025/ As at 31 Jan 2025</v>
      </c>
      <c r="B5" s="479"/>
      <c r="C5" s="479"/>
      <c r="D5" s="479"/>
      <c r="E5" s="479"/>
      <c r="F5" s="479"/>
      <c r="G5" s="479"/>
      <c r="H5" s="318"/>
    </row>
    <row r="6" spans="1:18">
      <c r="A6" s="318"/>
      <c r="B6" s="318"/>
      <c r="C6" s="318"/>
      <c r="D6" s="318"/>
      <c r="E6" s="318"/>
      <c r="F6" s="213"/>
      <c r="G6" s="213"/>
      <c r="H6" s="213"/>
    </row>
    <row r="7" spans="1:18" ht="31.5" customHeight="1">
      <c r="A7" s="461" t="s">
        <v>609</v>
      </c>
      <c r="B7" s="461"/>
      <c r="C7" s="461" t="s">
        <v>610</v>
      </c>
      <c r="D7" s="461"/>
      <c r="E7" s="461"/>
      <c r="F7" s="461"/>
      <c r="G7" s="213"/>
      <c r="H7" s="213"/>
    </row>
    <row r="8" spans="1:18" ht="29.25" customHeight="1">
      <c r="A8" s="461" t="s">
        <v>605</v>
      </c>
      <c r="B8" s="461"/>
      <c r="C8" s="461" t="s">
        <v>606</v>
      </c>
      <c r="D8" s="461"/>
      <c r="E8" s="461"/>
      <c r="F8" s="461"/>
      <c r="G8" s="237"/>
      <c r="H8" s="256"/>
    </row>
    <row r="9" spans="1:18" ht="29.25" customHeight="1">
      <c r="A9" s="460" t="s">
        <v>607</v>
      </c>
      <c r="B9" s="460"/>
      <c r="C9" s="460" t="s">
        <v>608</v>
      </c>
      <c r="D9" s="460"/>
      <c r="E9" s="460"/>
      <c r="F9" s="460"/>
      <c r="G9" s="238"/>
      <c r="H9" s="256"/>
    </row>
    <row r="10" spans="1:18" ht="29.25" customHeight="1">
      <c r="A10" s="460" t="s">
        <v>611</v>
      </c>
      <c r="B10" s="460"/>
      <c r="C10" s="460" t="str">
        <f>'ngay thang'!B14</f>
        <v>Ngày 06 tháng 02 năm 2025
06 Feb 2025</v>
      </c>
      <c r="D10" s="460"/>
      <c r="E10" s="460"/>
      <c r="F10" s="460"/>
      <c r="G10" s="238"/>
      <c r="H10" s="313"/>
    </row>
    <row r="11" spans="1:18" ht="23.25" customHeight="1">
      <c r="A11" s="313"/>
      <c r="B11" s="313"/>
      <c r="C11" s="313"/>
      <c r="D11" s="313"/>
      <c r="E11" s="313"/>
      <c r="F11" s="313"/>
      <c r="G11" s="238"/>
      <c r="H11" s="313"/>
    </row>
    <row r="12" spans="1:18" s="258" customFormat="1" ht="18.75" customHeight="1">
      <c r="A12" s="257" t="s">
        <v>263</v>
      </c>
      <c r="I12" s="213"/>
      <c r="J12" s="213"/>
      <c r="K12" s="213"/>
      <c r="L12" s="213"/>
      <c r="M12" s="213"/>
      <c r="N12" s="213"/>
      <c r="O12" s="213"/>
      <c r="P12" s="213"/>
      <c r="Q12" s="213"/>
      <c r="R12" s="213"/>
    </row>
    <row r="13" spans="1:18" ht="63" customHeight="1">
      <c r="A13" s="231" t="s">
        <v>199</v>
      </c>
      <c r="B13" s="231" t="s">
        <v>200</v>
      </c>
      <c r="C13" s="231" t="s">
        <v>198</v>
      </c>
      <c r="D13" s="231" t="s">
        <v>229</v>
      </c>
      <c r="E13" s="231" t="s">
        <v>201</v>
      </c>
      <c r="F13" s="231" t="s">
        <v>202</v>
      </c>
      <c r="G13" s="259" t="s">
        <v>203</v>
      </c>
      <c r="H13" s="260"/>
    </row>
    <row r="14" spans="1:18" ht="63" customHeight="1">
      <c r="A14" s="231" t="s">
        <v>46</v>
      </c>
      <c r="B14" s="261" t="s">
        <v>520</v>
      </c>
      <c r="C14" s="231"/>
      <c r="D14" s="231"/>
      <c r="E14" s="231"/>
      <c r="F14" s="231"/>
      <c r="G14" s="259"/>
      <c r="H14" s="260"/>
    </row>
    <row r="15" spans="1:18" s="244" customFormat="1" ht="51">
      <c r="A15" s="262" t="s">
        <v>56</v>
      </c>
      <c r="B15" s="262" t="s">
        <v>521</v>
      </c>
      <c r="C15" s="262">
        <v>2246</v>
      </c>
      <c r="D15" s="263"/>
      <c r="E15" s="263"/>
      <c r="F15" s="263"/>
      <c r="G15" s="264"/>
      <c r="I15" s="213"/>
      <c r="J15" s="213"/>
      <c r="K15" s="213"/>
      <c r="L15" s="213"/>
      <c r="M15" s="213"/>
      <c r="N15" s="213"/>
      <c r="O15" s="213"/>
      <c r="P15" s="213"/>
      <c r="Q15" s="213"/>
      <c r="R15" s="213"/>
    </row>
    <row r="16" spans="1:18" s="213" customFormat="1">
      <c r="A16" s="228">
        <v>1</v>
      </c>
      <c r="B16" s="291" t="s">
        <v>619</v>
      </c>
      <c r="C16" s="228">
        <v>2246.1</v>
      </c>
      <c r="D16" s="292">
        <v>409942</v>
      </c>
      <c r="E16" s="336">
        <v>25350</v>
      </c>
      <c r="F16" s="294">
        <f>E16*D16</f>
        <v>10392029700</v>
      </c>
      <c r="G16" s="324">
        <f t="shared" ref="G16:G34" si="0">IFERROR(F16/$F$63," ")</f>
        <v>4.6353249697062192E-2</v>
      </c>
      <c r="H16" s="265"/>
      <c r="M16" s="266"/>
      <c r="N16" s="266"/>
      <c r="O16" s="266"/>
      <c r="P16" s="267"/>
    </row>
    <row r="17" spans="1:16" s="213" customFormat="1">
      <c r="A17" s="228">
        <v>2</v>
      </c>
      <c r="B17" s="291" t="s">
        <v>648</v>
      </c>
      <c r="C17" s="228">
        <v>2246.1999999999998</v>
      </c>
      <c r="D17" s="292">
        <v>216400</v>
      </c>
      <c r="E17" s="336">
        <v>40000</v>
      </c>
      <c r="F17" s="294">
        <f t="shared" ref="F17:F31" si="1">E17*D17</f>
        <v>8656000000</v>
      </c>
      <c r="G17" s="324">
        <f t="shared" si="0"/>
        <v>3.8609755837954382E-2</v>
      </c>
      <c r="H17" s="265"/>
      <c r="M17" s="266"/>
      <c r="N17" s="266"/>
      <c r="O17" s="266"/>
      <c r="P17" s="267"/>
    </row>
    <row r="18" spans="1:16" s="213" customFormat="1">
      <c r="A18" s="228">
        <v>3</v>
      </c>
      <c r="B18" s="291" t="s">
        <v>639</v>
      </c>
      <c r="C18" s="228">
        <v>2246.3000000000002</v>
      </c>
      <c r="D18" s="292">
        <v>203700</v>
      </c>
      <c r="E18" s="336">
        <v>50800</v>
      </c>
      <c r="F18" s="294">
        <f t="shared" si="1"/>
        <v>10347960000</v>
      </c>
      <c r="G18" s="324">
        <f t="shared" si="0"/>
        <v>4.615667849132607E-2</v>
      </c>
      <c r="H18" s="265"/>
      <c r="M18" s="266"/>
      <c r="N18" s="266"/>
      <c r="O18" s="266"/>
      <c r="P18" s="267"/>
    </row>
    <row r="19" spans="1:16" s="213" customFormat="1">
      <c r="A19" s="228">
        <v>4</v>
      </c>
      <c r="B19" s="291" t="s">
        <v>637</v>
      </c>
      <c r="C19" s="228">
        <v>2246.4</v>
      </c>
      <c r="D19" s="292">
        <v>846200</v>
      </c>
      <c r="E19" s="336">
        <v>38000</v>
      </c>
      <c r="F19" s="294">
        <f t="shared" ref="F19:F27" si="2">E19*D19</f>
        <v>32155600000</v>
      </c>
      <c r="G19" s="324">
        <f t="shared" si="0"/>
        <v>0.14342881987325856</v>
      </c>
      <c r="H19" s="265"/>
      <c r="M19" s="266"/>
      <c r="N19" s="266"/>
      <c r="O19" s="266"/>
      <c r="P19" s="267"/>
    </row>
    <row r="20" spans="1:16" s="213" customFormat="1">
      <c r="A20" s="228">
        <v>5</v>
      </c>
      <c r="B20" s="291" t="s">
        <v>649</v>
      </c>
      <c r="C20" s="228">
        <v>2246.5</v>
      </c>
      <c r="D20" s="292">
        <v>522928</v>
      </c>
      <c r="E20" s="336">
        <v>9290</v>
      </c>
      <c r="F20" s="294">
        <f t="shared" si="2"/>
        <v>4858001120</v>
      </c>
      <c r="G20" s="324">
        <f t="shared" si="0"/>
        <v>2.1668927576676173E-2</v>
      </c>
      <c r="H20" s="265"/>
      <c r="M20" s="266"/>
      <c r="N20" s="266"/>
      <c r="O20" s="266"/>
      <c r="P20" s="267"/>
    </row>
    <row r="21" spans="1:16" s="213" customFormat="1">
      <c r="A21" s="228">
        <v>6</v>
      </c>
      <c r="B21" s="291" t="s">
        <v>633</v>
      </c>
      <c r="C21" s="228">
        <v>2246.6</v>
      </c>
      <c r="D21" s="292">
        <v>165200</v>
      </c>
      <c r="E21" s="336">
        <v>29250</v>
      </c>
      <c r="F21" s="294">
        <f t="shared" si="2"/>
        <v>4832100000</v>
      </c>
      <c r="G21" s="324">
        <f t="shared" si="0"/>
        <v>2.155339662483588E-2</v>
      </c>
      <c r="H21" s="265"/>
      <c r="M21" s="266"/>
      <c r="N21" s="266"/>
      <c r="O21" s="266"/>
      <c r="P21" s="267"/>
    </row>
    <row r="22" spans="1:16" s="213" customFormat="1">
      <c r="A22" s="228">
        <v>7</v>
      </c>
      <c r="B22" s="291" t="s">
        <v>667</v>
      </c>
      <c r="C22" s="228">
        <v>2246.6999999999998</v>
      </c>
      <c r="D22" s="292">
        <v>452900</v>
      </c>
      <c r="E22" s="336">
        <v>22650</v>
      </c>
      <c r="F22" s="294">
        <f t="shared" si="2"/>
        <v>10258185000</v>
      </c>
      <c r="G22" s="324">
        <f t="shared" si="0"/>
        <v>4.575624054881771E-2</v>
      </c>
      <c r="H22" s="265"/>
      <c r="M22" s="266"/>
      <c r="N22" s="266"/>
      <c r="O22" s="266"/>
      <c r="P22" s="267"/>
    </row>
    <row r="23" spans="1:16" s="213" customFormat="1">
      <c r="A23" s="228">
        <v>8</v>
      </c>
      <c r="B23" s="291" t="s">
        <v>668</v>
      </c>
      <c r="C23" s="228">
        <v>2246.8000000000002</v>
      </c>
      <c r="D23" s="292">
        <v>311400</v>
      </c>
      <c r="E23" s="336">
        <v>35850</v>
      </c>
      <c r="F23" s="294">
        <f t="shared" si="2"/>
        <v>11163690000</v>
      </c>
      <c r="G23" s="324">
        <f t="shared" si="0"/>
        <v>4.9795210853813887E-2</v>
      </c>
      <c r="H23" s="265"/>
      <c r="M23" s="266"/>
      <c r="N23" s="266"/>
      <c r="O23" s="266"/>
      <c r="P23" s="267"/>
    </row>
    <row r="24" spans="1:16" s="213" customFormat="1">
      <c r="A24" s="228">
        <v>9</v>
      </c>
      <c r="B24" s="291" t="s">
        <v>640</v>
      </c>
      <c r="C24" s="228">
        <v>2246.9</v>
      </c>
      <c r="D24" s="292">
        <v>697980</v>
      </c>
      <c r="E24" s="336">
        <v>22400</v>
      </c>
      <c r="F24" s="294">
        <f t="shared" si="2"/>
        <v>15634752000</v>
      </c>
      <c r="G24" s="324">
        <f t="shared" si="0"/>
        <v>6.9738211333984404E-2</v>
      </c>
      <c r="H24" s="265"/>
      <c r="M24" s="266"/>
      <c r="N24" s="266"/>
      <c r="O24" s="266"/>
      <c r="P24" s="267"/>
    </row>
    <row r="25" spans="1:16" s="213" customFormat="1">
      <c r="A25" s="228">
        <v>10</v>
      </c>
      <c r="B25" s="291" t="s">
        <v>650</v>
      </c>
      <c r="C25" s="295" t="s">
        <v>658</v>
      </c>
      <c r="D25" s="292">
        <v>839410</v>
      </c>
      <c r="E25" s="336">
        <v>11150</v>
      </c>
      <c r="F25" s="294">
        <f t="shared" ref="F25:F26" si="3">E25*D25</f>
        <v>9359421500</v>
      </c>
      <c r="G25" s="324">
        <f t="shared" si="0"/>
        <v>4.1747340445875782E-2</v>
      </c>
      <c r="H25" s="265"/>
      <c r="M25" s="266"/>
      <c r="N25" s="266"/>
      <c r="O25" s="266"/>
      <c r="P25" s="267"/>
    </row>
    <row r="26" spans="1:16" s="213" customFormat="1">
      <c r="A26" s="228">
        <v>11</v>
      </c>
      <c r="B26" s="291" t="s">
        <v>669</v>
      </c>
      <c r="C26" s="295">
        <v>2246.11</v>
      </c>
      <c r="D26" s="292">
        <v>116200</v>
      </c>
      <c r="E26" s="336">
        <v>63000</v>
      </c>
      <c r="F26" s="294">
        <f t="shared" si="3"/>
        <v>7320600000</v>
      </c>
      <c r="G26" s="324">
        <f t="shared" si="0"/>
        <v>3.2653255382085127E-2</v>
      </c>
      <c r="H26" s="265"/>
      <c r="M26" s="266"/>
      <c r="N26" s="266"/>
      <c r="O26" s="266"/>
      <c r="P26" s="267"/>
    </row>
    <row r="27" spans="1:16" s="213" customFormat="1">
      <c r="A27" s="228">
        <v>12</v>
      </c>
      <c r="B27" s="291" t="s">
        <v>641</v>
      </c>
      <c r="C27" s="295">
        <v>2246.12</v>
      </c>
      <c r="D27" s="292">
        <v>398710</v>
      </c>
      <c r="E27" s="336">
        <v>25250</v>
      </c>
      <c r="F27" s="294">
        <f t="shared" si="2"/>
        <v>10067427500</v>
      </c>
      <c r="G27" s="324">
        <f t="shared" si="0"/>
        <v>4.4905374040123326E-2</v>
      </c>
      <c r="H27" s="265"/>
      <c r="M27" s="266"/>
      <c r="N27" s="266"/>
      <c r="O27" s="266"/>
      <c r="P27" s="267"/>
    </row>
    <row r="28" spans="1:16" s="213" customFormat="1">
      <c r="A28" s="228">
        <v>13</v>
      </c>
      <c r="B28" s="291" t="s">
        <v>651</v>
      </c>
      <c r="C28" s="295">
        <v>2246.13</v>
      </c>
      <c r="D28" s="292">
        <v>594200</v>
      </c>
      <c r="E28" s="336">
        <v>37000</v>
      </c>
      <c r="F28" s="294">
        <f t="shared" si="1"/>
        <v>21985400000</v>
      </c>
      <c r="G28" s="324">
        <f t="shared" si="0"/>
        <v>9.8065033040637975E-2</v>
      </c>
      <c r="H28" s="265"/>
      <c r="M28" s="266"/>
      <c r="N28" s="266"/>
      <c r="O28" s="266"/>
      <c r="P28" s="267"/>
    </row>
    <row r="29" spans="1:16" s="213" customFormat="1">
      <c r="A29" s="228">
        <v>14</v>
      </c>
      <c r="B29" s="291" t="s">
        <v>643</v>
      </c>
      <c r="C29" s="295">
        <v>2246.14</v>
      </c>
      <c r="D29" s="292">
        <v>942860</v>
      </c>
      <c r="E29" s="336">
        <v>16450</v>
      </c>
      <c r="F29" s="294">
        <f t="shared" si="1"/>
        <v>15510047000</v>
      </c>
      <c r="G29" s="324">
        <f t="shared" si="0"/>
        <v>6.9181969466866555E-2</v>
      </c>
      <c r="H29" s="265"/>
      <c r="M29" s="266"/>
      <c r="N29" s="266"/>
      <c r="O29" s="266"/>
      <c r="P29" s="267"/>
    </row>
    <row r="30" spans="1:16" s="213" customFormat="1">
      <c r="A30" s="228">
        <v>15</v>
      </c>
      <c r="B30" s="291" t="s">
        <v>630</v>
      </c>
      <c r="C30" s="295">
        <v>2246.15</v>
      </c>
      <c r="D30" s="292">
        <v>112507</v>
      </c>
      <c r="E30" s="336">
        <v>92600</v>
      </c>
      <c r="F30" s="294">
        <f t="shared" si="1"/>
        <v>10418148200</v>
      </c>
      <c r="G30" s="324">
        <f t="shared" ref="G30:G31" si="4">IFERROR(F30/$F$63," ")</f>
        <v>4.6469750264050827E-2</v>
      </c>
      <c r="H30" s="265"/>
      <c r="M30" s="266"/>
      <c r="N30" s="266"/>
      <c r="O30" s="266"/>
      <c r="P30" s="267"/>
    </row>
    <row r="31" spans="1:16" s="213" customFormat="1">
      <c r="A31" s="228">
        <v>16</v>
      </c>
      <c r="B31" s="291" t="s">
        <v>652</v>
      </c>
      <c r="C31" s="295">
        <v>2246.16</v>
      </c>
      <c r="D31" s="292">
        <v>308690</v>
      </c>
      <c r="E31" s="336">
        <v>34400</v>
      </c>
      <c r="F31" s="294">
        <f t="shared" si="1"/>
        <v>10618936000</v>
      </c>
      <c r="G31" s="324">
        <f t="shared" si="4"/>
        <v>4.7365356540996301E-2</v>
      </c>
      <c r="H31" s="265"/>
      <c r="M31" s="266"/>
      <c r="N31" s="266"/>
      <c r="O31" s="266"/>
      <c r="P31" s="267"/>
    </row>
    <row r="32" spans="1:16" s="213" customFormat="1">
      <c r="A32" s="228">
        <v>17</v>
      </c>
      <c r="B32" s="291" t="s">
        <v>653</v>
      </c>
      <c r="C32" s="295">
        <v>2246.17</v>
      </c>
      <c r="D32" s="292">
        <v>530971</v>
      </c>
      <c r="E32" s="336">
        <v>20650</v>
      </c>
      <c r="F32" s="294">
        <f t="shared" ref="F32:F33" si="5">E32*D32</f>
        <v>10964551150</v>
      </c>
      <c r="G32" s="324">
        <f t="shared" si="0"/>
        <v>4.8906959655067229E-2</v>
      </c>
      <c r="H32" s="265"/>
      <c r="M32" s="266"/>
      <c r="N32" s="266"/>
      <c r="O32" s="266"/>
      <c r="P32" s="267"/>
    </row>
    <row r="33" spans="1:18" s="213" customFormat="1">
      <c r="A33" s="228">
        <v>18</v>
      </c>
      <c r="B33" s="291" t="s">
        <v>634</v>
      </c>
      <c r="C33" s="295">
        <v>2246.1799999999998</v>
      </c>
      <c r="D33" s="292">
        <v>551100</v>
      </c>
      <c r="E33" s="336">
        <v>18900</v>
      </c>
      <c r="F33" s="294">
        <f t="shared" si="5"/>
        <v>10415790000</v>
      </c>
      <c r="G33" s="324">
        <f t="shared" si="0"/>
        <v>4.6459231603443493E-2</v>
      </c>
      <c r="H33" s="265"/>
      <c r="M33" s="266"/>
      <c r="N33" s="266"/>
      <c r="O33" s="266"/>
      <c r="P33" s="267"/>
    </row>
    <row r="34" spans="1:18" s="244" customFormat="1">
      <c r="A34" s="262"/>
      <c r="B34" s="262" t="s">
        <v>627</v>
      </c>
      <c r="C34" s="262">
        <v>2247</v>
      </c>
      <c r="D34" s="263">
        <f>SUM(D16:D33)</f>
        <v>8221298</v>
      </c>
      <c r="E34" s="293"/>
      <c r="F34" s="263">
        <f>SUM(F16:F33)</f>
        <v>214958639170</v>
      </c>
      <c r="G34" s="325">
        <f t="shared" si="0"/>
        <v>0.95881476127687593</v>
      </c>
      <c r="H34" s="265"/>
      <c r="I34" s="213"/>
      <c r="J34" s="213"/>
      <c r="K34" s="213"/>
      <c r="L34" s="213"/>
      <c r="M34" s="266"/>
      <c r="N34" s="266"/>
      <c r="O34" s="266"/>
      <c r="P34" s="267"/>
      <c r="Q34" s="213"/>
      <c r="R34" s="213"/>
    </row>
    <row r="35" spans="1:18" s="244" customFormat="1" ht="63.75">
      <c r="A35" s="262" t="s">
        <v>133</v>
      </c>
      <c r="B35" s="262" t="s">
        <v>522</v>
      </c>
      <c r="C35" s="262">
        <v>2248</v>
      </c>
      <c r="D35" s="263"/>
      <c r="E35" s="263"/>
      <c r="F35" s="263"/>
      <c r="G35" s="325"/>
      <c r="H35" s="265"/>
      <c r="I35" s="213"/>
      <c r="J35" s="213"/>
      <c r="K35" s="213"/>
      <c r="L35" s="213"/>
      <c r="M35" s="213"/>
      <c r="N35" s="213"/>
      <c r="O35" s="266"/>
      <c r="P35" s="267"/>
      <c r="Q35" s="213"/>
      <c r="R35" s="213"/>
    </row>
    <row r="36" spans="1:18" s="213" customFormat="1" ht="25.5">
      <c r="A36" s="228"/>
      <c r="B36" s="228" t="s">
        <v>613</v>
      </c>
      <c r="C36" s="228">
        <v>2249</v>
      </c>
      <c r="D36" s="294"/>
      <c r="E36" s="294"/>
      <c r="F36" s="294"/>
      <c r="G36" s="324"/>
      <c r="O36" s="266"/>
      <c r="P36" s="267"/>
    </row>
    <row r="37" spans="1:18" s="244" customFormat="1" ht="25.5">
      <c r="A37" s="262"/>
      <c r="B37" s="262" t="s">
        <v>614</v>
      </c>
      <c r="C37" s="262">
        <v>2250</v>
      </c>
      <c r="D37" s="263">
        <f>+D34</f>
        <v>8221298</v>
      </c>
      <c r="E37" s="263"/>
      <c r="F37" s="263">
        <f>+F34</f>
        <v>214958639170</v>
      </c>
      <c r="G37" s="325">
        <f>IFERROR(F37/$F$63," ")</f>
        <v>0.95881476127687593</v>
      </c>
      <c r="I37" s="213"/>
      <c r="J37" s="213"/>
      <c r="K37" s="213"/>
      <c r="L37" s="213"/>
      <c r="M37" s="213"/>
      <c r="N37" s="213"/>
      <c r="O37" s="266"/>
      <c r="P37" s="267"/>
      <c r="Q37" s="213"/>
      <c r="R37" s="213"/>
    </row>
    <row r="38" spans="1:18" s="244" customFormat="1" ht="25.5">
      <c r="A38" s="262" t="s">
        <v>258</v>
      </c>
      <c r="B38" s="262" t="s">
        <v>615</v>
      </c>
      <c r="C38" s="262">
        <v>2251</v>
      </c>
      <c r="D38" s="263"/>
      <c r="E38" s="263"/>
      <c r="F38" s="263"/>
      <c r="G38" s="325"/>
      <c r="I38" s="213"/>
      <c r="J38" s="213"/>
      <c r="K38" s="213"/>
      <c r="L38" s="213"/>
      <c r="M38" s="213"/>
      <c r="N38" s="213"/>
      <c r="O38" s="266"/>
      <c r="P38" s="267"/>
      <c r="Q38" s="213"/>
      <c r="R38" s="213"/>
    </row>
    <row r="39" spans="1:18" s="244" customFormat="1">
      <c r="A39" s="262"/>
      <c r="B39" s="228"/>
      <c r="C39" s="228">
        <v>2251.1</v>
      </c>
      <c r="D39" s="294"/>
      <c r="E39" s="296"/>
      <c r="F39" s="294"/>
      <c r="G39" s="324"/>
      <c r="I39" s="213"/>
      <c r="J39" s="213"/>
      <c r="K39" s="213"/>
      <c r="L39" s="213"/>
      <c r="M39" s="213"/>
      <c r="N39" s="213"/>
      <c r="O39" s="266"/>
      <c r="P39" s="267"/>
      <c r="Q39" s="213"/>
      <c r="R39" s="213"/>
    </row>
    <row r="40" spans="1:18" s="213" customFormat="1" ht="25.5">
      <c r="A40" s="228"/>
      <c r="B40" s="262" t="s">
        <v>612</v>
      </c>
      <c r="C40" s="228">
        <v>2252</v>
      </c>
      <c r="D40" s="263"/>
      <c r="E40" s="294"/>
      <c r="F40" s="263"/>
      <c r="G40" s="325"/>
      <c r="M40" s="265"/>
      <c r="N40" s="265"/>
      <c r="O40" s="266"/>
      <c r="P40" s="267"/>
    </row>
    <row r="41" spans="1:18" s="244" customFormat="1" ht="26.25" customHeight="1">
      <c r="A41" s="262" t="s">
        <v>259</v>
      </c>
      <c r="B41" s="262" t="s">
        <v>616</v>
      </c>
      <c r="C41" s="262">
        <v>2253</v>
      </c>
      <c r="D41" s="263"/>
      <c r="E41" s="263"/>
      <c r="F41" s="263"/>
      <c r="G41" s="325"/>
      <c r="I41" s="213"/>
      <c r="J41" s="213"/>
      <c r="K41" s="213"/>
      <c r="L41" s="213"/>
      <c r="M41" s="213"/>
      <c r="N41" s="213"/>
      <c r="O41" s="266"/>
      <c r="P41" s="267"/>
      <c r="Q41" s="213"/>
      <c r="R41" s="213"/>
    </row>
    <row r="42" spans="1:18" s="213" customFormat="1" ht="24" customHeight="1">
      <c r="A42" s="228" t="s">
        <v>257</v>
      </c>
      <c r="B42" s="228" t="s">
        <v>654</v>
      </c>
      <c r="C42" s="228">
        <v>2253.1</v>
      </c>
      <c r="D42" s="294"/>
      <c r="E42" s="294"/>
      <c r="F42" s="294"/>
      <c r="G42" s="324">
        <f t="shared" ref="G42" si="6">IFERROR(F42/$F$63," ")</f>
        <v>0</v>
      </c>
      <c r="O42" s="266"/>
      <c r="P42" s="267"/>
    </row>
    <row r="43" spans="1:18" s="213" customFormat="1" ht="25.5">
      <c r="A43" s="262"/>
      <c r="B43" s="262" t="s">
        <v>612</v>
      </c>
      <c r="C43" s="262">
        <v>2254</v>
      </c>
      <c r="D43" s="263"/>
      <c r="E43" s="263"/>
      <c r="F43" s="263"/>
      <c r="G43" s="325"/>
      <c r="O43" s="266"/>
      <c r="P43" s="267"/>
    </row>
    <row r="44" spans="1:18" s="244" customFormat="1" ht="25.5">
      <c r="A44" s="262"/>
      <c r="B44" s="262" t="s">
        <v>617</v>
      </c>
      <c r="C44" s="262">
        <v>2255</v>
      </c>
      <c r="D44" s="263">
        <f>D42+D34</f>
        <v>8221298</v>
      </c>
      <c r="E44" s="263"/>
      <c r="F44" s="263">
        <f>+F40+F37+F42</f>
        <v>214958639170</v>
      </c>
      <c r="G44" s="325">
        <f>IFERROR(F44/$F$63," ")</f>
        <v>0.95881476127687593</v>
      </c>
      <c r="I44" s="213"/>
      <c r="J44" s="213"/>
      <c r="K44" s="213"/>
      <c r="L44" s="213"/>
      <c r="M44" s="265"/>
      <c r="N44" s="265"/>
      <c r="O44" s="266"/>
      <c r="P44" s="267"/>
      <c r="Q44" s="213"/>
      <c r="R44" s="213"/>
    </row>
    <row r="45" spans="1:18" s="244" customFormat="1" ht="25.5">
      <c r="A45" s="262" t="s">
        <v>67</v>
      </c>
      <c r="B45" s="262" t="s">
        <v>618</v>
      </c>
      <c r="C45" s="262">
        <v>2256</v>
      </c>
      <c r="D45" s="263"/>
      <c r="E45" s="263"/>
      <c r="F45" s="263"/>
      <c r="G45" s="325"/>
      <c r="I45" s="213"/>
      <c r="J45" s="213"/>
      <c r="K45" s="213"/>
      <c r="L45" s="213"/>
      <c r="M45" s="213"/>
      <c r="N45" s="213"/>
      <c r="O45" s="266"/>
      <c r="P45" s="267"/>
      <c r="Q45" s="213"/>
      <c r="R45" s="213"/>
    </row>
    <row r="46" spans="1:18" s="213" customFormat="1" ht="25.5">
      <c r="A46" s="228">
        <v>1</v>
      </c>
      <c r="B46" s="228" t="s">
        <v>414</v>
      </c>
      <c r="C46" s="228">
        <v>2256.1</v>
      </c>
      <c r="D46" s="294" t="s">
        <v>429</v>
      </c>
      <c r="E46" s="294" t="s">
        <v>429</v>
      </c>
      <c r="F46" s="294"/>
      <c r="G46" s="324"/>
      <c r="O46" s="266"/>
      <c r="P46" s="267"/>
    </row>
    <row r="47" spans="1:18" s="213" customFormat="1" ht="25.5">
      <c r="A47" s="228">
        <v>2</v>
      </c>
      <c r="B47" s="228" t="s">
        <v>442</v>
      </c>
      <c r="C47" s="228">
        <v>2256.1999999999998</v>
      </c>
      <c r="D47" s="294" t="s">
        <v>429</v>
      </c>
      <c r="E47" s="294" t="s">
        <v>429</v>
      </c>
      <c r="F47" s="294"/>
      <c r="G47" s="324"/>
      <c r="O47" s="266"/>
      <c r="P47" s="267"/>
    </row>
    <row r="48" spans="1:18" s="213" customFormat="1" ht="25.5">
      <c r="A48" s="228">
        <v>3</v>
      </c>
      <c r="B48" s="228" t="s">
        <v>415</v>
      </c>
      <c r="C48" s="228">
        <v>2256.3000000000002</v>
      </c>
      <c r="D48" s="294" t="s">
        <v>429</v>
      </c>
      <c r="E48" s="294" t="s">
        <v>429</v>
      </c>
      <c r="F48" s="294"/>
      <c r="G48" s="324">
        <f>IFERROR(F48/$F$63," ")</f>
        <v>0</v>
      </c>
      <c r="O48" s="266"/>
      <c r="P48" s="267"/>
    </row>
    <row r="49" spans="1:18" s="213" customFormat="1" ht="25.5">
      <c r="A49" s="228">
        <v>4</v>
      </c>
      <c r="B49" s="228" t="s">
        <v>523</v>
      </c>
      <c r="C49" s="228">
        <v>2256.4</v>
      </c>
      <c r="D49" s="294" t="s">
        <v>429</v>
      </c>
      <c r="E49" s="294" t="s">
        <v>429</v>
      </c>
      <c r="F49" s="294"/>
      <c r="G49" s="324"/>
      <c r="O49" s="266"/>
      <c r="P49" s="267"/>
    </row>
    <row r="50" spans="1:18" s="213" customFormat="1" ht="38.25">
      <c r="A50" s="228">
        <v>5</v>
      </c>
      <c r="B50" s="228" t="s">
        <v>416</v>
      </c>
      <c r="C50" s="228">
        <v>2256.5</v>
      </c>
      <c r="D50" s="294" t="s">
        <v>429</v>
      </c>
      <c r="E50" s="294" t="s">
        <v>429</v>
      </c>
      <c r="F50" s="294"/>
      <c r="G50" s="324">
        <f>IFERROR(F50/$F$63," ")</f>
        <v>0</v>
      </c>
      <c r="O50" s="266"/>
      <c r="P50" s="267"/>
    </row>
    <row r="51" spans="1:18" s="213" customFormat="1" ht="25.5">
      <c r="A51" s="228">
        <v>6</v>
      </c>
      <c r="B51" s="228" t="s">
        <v>417</v>
      </c>
      <c r="C51" s="228">
        <v>2256.6</v>
      </c>
      <c r="D51" s="294" t="s">
        <v>429</v>
      </c>
      <c r="E51" s="294" t="s">
        <v>429</v>
      </c>
      <c r="F51" s="294"/>
      <c r="G51" s="325"/>
      <c r="O51" s="266"/>
      <c r="P51" s="267"/>
    </row>
    <row r="52" spans="1:18" s="213" customFormat="1" ht="38.25">
      <c r="A52" s="228">
        <v>7</v>
      </c>
      <c r="B52" s="228" t="s">
        <v>629</v>
      </c>
      <c r="C52" s="228">
        <v>2256.6999999999998</v>
      </c>
      <c r="D52" s="294" t="s">
        <v>429</v>
      </c>
      <c r="E52" s="294" t="s">
        <v>429</v>
      </c>
      <c r="F52" s="294"/>
      <c r="G52" s="324"/>
      <c r="O52" s="266"/>
      <c r="P52" s="267"/>
    </row>
    <row r="53" spans="1:18" s="244" customFormat="1" ht="25.5">
      <c r="A53" s="262"/>
      <c r="B53" s="262" t="s">
        <v>419</v>
      </c>
      <c r="C53" s="262">
        <v>2257</v>
      </c>
      <c r="D53" s="263" t="s">
        <v>429</v>
      </c>
      <c r="E53" s="263" t="s">
        <v>429</v>
      </c>
      <c r="F53" s="297">
        <f>SUM(F46:F52)</f>
        <v>0</v>
      </c>
      <c r="G53" s="325">
        <f>IFERROR(F53/$F$63," ")</f>
        <v>0</v>
      </c>
      <c r="I53" s="213"/>
      <c r="J53" s="213"/>
      <c r="K53" s="213"/>
      <c r="L53" s="213"/>
      <c r="M53" s="213"/>
      <c r="N53" s="213"/>
      <c r="O53" s="266"/>
      <c r="P53" s="267"/>
      <c r="Q53" s="213"/>
      <c r="R53" s="213"/>
    </row>
    <row r="54" spans="1:18" s="244" customFormat="1" ht="25.5">
      <c r="A54" s="262" t="s">
        <v>142</v>
      </c>
      <c r="B54" s="262" t="s">
        <v>420</v>
      </c>
      <c r="C54" s="262">
        <v>2258</v>
      </c>
      <c r="D54" s="263" t="s">
        <v>429</v>
      </c>
      <c r="E54" s="263" t="s">
        <v>429</v>
      </c>
      <c r="F54" s="297"/>
      <c r="G54" s="324"/>
      <c r="I54" s="213"/>
      <c r="J54" s="213"/>
      <c r="K54" s="213"/>
      <c r="L54" s="213"/>
      <c r="M54" s="213"/>
      <c r="N54" s="213"/>
      <c r="O54" s="266"/>
      <c r="P54" s="267"/>
      <c r="Q54" s="213"/>
      <c r="R54" s="213"/>
    </row>
    <row r="55" spans="1:18" s="213" customFormat="1" ht="25.5">
      <c r="A55" s="228">
        <v>1</v>
      </c>
      <c r="B55" s="228" t="s">
        <v>364</v>
      </c>
      <c r="C55" s="228">
        <v>2259</v>
      </c>
      <c r="D55" s="294" t="s">
        <v>429</v>
      </c>
      <c r="E55" s="294" t="s">
        <v>429</v>
      </c>
      <c r="F55" s="326">
        <f>F56+F57+F58</f>
        <v>9233402767</v>
      </c>
      <c r="G55" s="327">
        <f>SUM(G56:G59)</f>
        <v>4.1185238723124122E-2</v>
      </c>
      <c r="I55" s="265"/>
      <c r="J55" s="265"/>
      <c r="O55" s="266"/>
      <c r="P55" s="267"/>
    </row>
    <row r="56" spans="1:18" s="213" customFormat="1" ht="25.5">
      <c r="A56" s="228">
        <v>1.1000000000000001</v>
      </c>
      <c r="B56" s="228" t="s">
        <v>505</v>
      </c>
      <c r="C56" s="228">
        <v>2259.1</v>
      </c>
      <c r="D56" s="294"/>
      <c r="E56" s="294"/>
      <c r="F56" s="326">
        <v>8675244235</v>
      </c>
      <c r="G56" s="324">
        <f>IFERROR(F56/$F$63," ")</f>
        <v>3.8695594009700941E-2</v>
      </c>
      <c r="J56" s="265"/>
      <c r="O56" s="266"/>
      <c r="P56" s="267"/>
    </row>
    <row r="57" spans="1:18" s="213" customFormat="1" ht="24.75" customHeight="1">
      <c r="A57" s="228">
        <v>1.2</v>
      </c>
      <c r="B57" s="228" t="s">
        <v>421</v>
      </c>
      <c r="C57" s="228">
        <v>2259.1999999999998</v>
      </c>
      <c r="D57" s="294" t="s">
        <v>429</v>
      </c>
      <c r="E57" s="294" t="s">
        <v>429</v>
      </c>
      <c r="F57" s="326">
        <v>553803358</v>
      </c>
      <c r="G57" s="324">
        <f>IFERROR(F57/$F$63," ")</f>
        <v>2.4702186269199679E-3</v>
      </c>
      <c r="J57" s="268"/>
      <c r="O57" s="266"/>
      <c r="P57" s="267"/>
    </row>
    <row r="58" spans="1:18" s="213" customFormat="1" ht="39" customHeight="1">
      <c r="A58" s="228">
        <v>1.3</v>
      </c>
      <c r="B58" s="228" t="s">
        <v>445</v>
      </c>
      <c r="C58" s="228">
        <v>2259.3000000000002</v>
      </c>
      <c r="D58" s="294"/>
      <c r="E58" s="294"/>
      <c r="F58" s="326">
        <v>4355174</v>
      </c>
      <c r="G58" s="324">
        <f>IFERROR(F58/$F$63," ")</f>
        <v>1.9426086503212471E-5</v>
      </c>
      <c r="O58" s="266"/>
      <c r="P58" s="267"/>
    </row>
    <row r="59" spans="1:18" s="213" customFormat="1" ht="52.5" customHeight="1">
      <c r="A59" s="228">
        <v>1.4</v>
      </c>
      <c r="B59" s="228" t="s">
        <v>628</v>
      </c>
      <c r="C59" s="228">
        <v>2259.4</v>
      </c>
      <c r="D59" s="294"/>
      <c r="E59" s="294"/>
      <c r="F59" s="326"/>
      <c r="G59" s="324"/>
      <c r="O59" s="266"/>
      <c r="P59" s="267"/>
    </row>
    <row r="60" spans="1:18" s="213" customFormat="1" ht="24.75" customHeight="1">
      <c r="A60" s="228">
        <v>2</v>
      </c>
      <c r="B60" s="228" t="s">
        <v>418</v>
      </c>
      <c r="C60" s="228">
        <v>2260</v>
      </c>
      <c r="D60" s="294" t="s">
        <v>429</v>
      </c>
      <c r="E60" s="294" t="s">
        <v>429</v>
      </c>
      <c r="F60" s="326"/>
      <c r="G60" s="324"/>
      <c r="O60" s="266"/>
      <c r="P60" s="267"/>
    </row>
    <row r="61" spans="1:18" s="213" customFormat="1" ht="24.75" customHeight="1">
      <c r="A61" s="228">
        <v>3</v>
      </c>
      <c r="B61" s="228" t="s">
        <v>422</v>
      </c>
      <c r="C61" s="228">
        <v>2261</v>
      </c>
      <c r="D61" s="294" t="s">
        <v>429</v>
      </c>
      <c r="E61" s="294" t="s">
        <v>429</v>
      </c>
      <c r="F61" s="326"/>
      <c r="G61" s="324"/>
      <c r="O61" s="266"/>
      <c r="P61" s="267"/>
    </row>
    <row r="62" spans="1:18" s="213" customFormat="1" ht="25.5">
      <c r="A62" s="228">
        <v>4</v>
      </c>
      <c r="B62" s="228" t="s">
        <v>419</v>
      </c>
      <c r="C62" s="228">
        <v>2262</v>
      </c>
      <c r="D62" s="294"/>
      <c r="E62" s="294"/>
      <c r="F62" s="297">
        <f>+F55+F60+F61</f>
        <v>9233402767</v>
      </c>
      <c r="G62" s="325">
        <f>IFERROR(F62/$F$63," ")</f>
        <v>4.1185238723124122E-2</v>
      </c>
      <c r="O62" s="266"/>
      <c r="P62" s="267"/>
    </row>
    <row r="63" spans="1:18" s="244" customFormat="1" ht="25.5">
      <c r="A63" s="262" t="s">
        <v>145</v>
      </c>
      <c r="B63" s="262" t="s">
        <v>423</v>
      </c>
      <c r="C63" s="262">
        <v>2263</v>
      </c>
      <c r="D63" s="297"/>
      <c r="E63" s="297"/>
      <c r="F63" s="297">
        <f>+F44+F53++F62</f>
        <v>224192041937</v>
      </c>
      <c r="G63" s="325">
        <f>IFERROR(F63/$F$63," ")</f>
        <v>1</v>
      </c>
      <c r="I63" s="213"/>
      <c r="J63" s="213"/>
      <c r="K63" s="213"/>
      <c r="L63" s="213"/>
      <c r="M63" s="213"/>
      <c r="N63" s="213"/>
      <c r="O63" s="266"/>
      <c r="P63" s="267"/>
      <c r="Q63" s="213"/>
      <c r="R63" s="213"/>
    </row>
    <row r="64" spans="1:18" s="244" customFormat="1">
      <c r="A64" s="314"/>
      <c r="B64" s="314"/>
      <c r="C64" s="314"/>
      <c r="D64" s="269"/>
      <c r="E64" s="269"/>
      <c r="F64" s="270"/>
      <c r="G64" s="271"/>
      <c r="I64" s="213"/>
      <c r="J64" s="213"/>
      <c r="K64" s="213"/>
      <c r="L64" s="213"/>
      <c r="M64" s="213"/>
      <c r="N64" s="213"/>
      <c r="O64" s="266"/>
      <c r="P64" s="267"/>
      <c r="Q64" s="213"/>
      <c r="R64" s="213"/>
    </row>
    <row r="66" spans="1:8">
      <c r="A66" s="244" t="s">
        <v>631</v>
      </c>
      <c r="B66" s="213"/>
      <c r="C66" s="233"/>
      <c r="E66" s="323" t="s">
        <v>632</v>
      </c>
      <c r="F66" s="232"/>
      <c r="G66" s="213"/>
      <c r="H66" s="213"/>
    </row>
    <row r="67" spans="1:8">
      <c r="A67" s="272" t="s">
        <v>175</v>
      </c>
      <c r="B67" s="213"/>
      <c r="C67" s="233"/>
      <c r="E67" s="273" t="s">
        <v>176</v>
      </c>
      <c r="F67" s="273"/>
      <c r="G67" s="213"/>
      <c r="H67" s="213"/>
    </row>
    <row r="68" spans="1:8">
      <c r="A68" s="213"/>
      <c r="B68" s="213"/>
      <c r="C68" s="233"/>
      <c r="E68" s="233"/>
      <c r="F68" s="233"/>
      <c r="G68" s="213"/>
      <c r="H68" s="213"/>
    </row>
    <row r="69" spans="1:8">
      <c r="A69" s="213"/>
      <c r="B69" s="213"/>
      <c r="C69" s="233"/>
      <c r="E69" s="233"/>
      <c r="F69" s="233"/>
      <c r="G69" s="213"/>
      <c r="H69" s="213"/>
    </row>
    <row r="70" spans="1:8">
      <c r="A70" s="213"/>
      <c r="B70" s="213"/>
      <c r="C70" s="233"/>
      <c r="E70" s="233"/>
      <c r="F70" s="233"/>
      <c r="G70" s="213"/>
      <c r="H70" s="213"/>
    </row>
    <row r="71" spans="1:8">
      <c r="A71" s="213"/>
      <c r="B71" s="213"/>
      <c r="C71" s="233"/>
      <c r="E71" s="233"/>
      <c r="F71" s="233"/>
      <c r="G71" s="213"/>
      <c r="H71" s="213"/>
    </row>
    <row r="72" spans="1:8">
      <c r="A72" s="213"/>
      <c r="B72" s="213"/>
      <c r="C72" s="233"/>
      <c r="E72" s="233"/>
      <c r="F72" s="233"/>
      <c r="G72" s="213"/>
      <c r="H72" s="213"/>
    </row>
    <row r="73" spans="1:8">
      <c r="A73" s="213"/>
      <c r="B73" s="213"/>
      <c r="C73" s="233"/>
      <c r="E73" s="233"/>
      <c r="F73" s="233"/>
      <c r="G73" s="213"/>
      <c r="H73" s="213"/>
    </row>
    <row r="74" spans="1:8">
      <c r="A74" s="213"/>
      <c r="B74" s="213"/>
      <c r="C74" s="233"/>
      <c r="E74" s="233"/>
      <c r="F74" s="233"/>
      <c r="G74" s="213"/>
      <c r="H74" s="213"/>
    </row>
    <row r="75" spans="1:8">
      <c r="A75" s="247"/>
      <c r="B75" s="247"/>
      <c r="C75" s="234"/>
      <c r="E75" s="234"/>
      <c r="F75" s="234"/>
      <c r="G75" s="247"/>
      <c r="H75" s="213"/>
    </row>
    <row r="76" spans="1:8">
      <c r="A76" s="244" t="s">
        <v>235</v>
      </c>
      <c r="B76" s="213"/>
      <c r="C76" s="233"/>
      <c r="E76" s="232" t="s">
        <v>444</v>
      </c>
      <c r="F76" s="232"/>
      <c r="G76" s="213"/>
      <c r="H76" s="213"/>
    </row>
    <row r="77" spans="1:8">
      <c r="A77" s="244" t="s">
        <v>591</v>
      </c>
      <c r="B77" s="213"/>
      <c r="C77" s="233"/>
      <c r="E77" s="232"/>
      <c r="F77" s="232"/>
      <c r="G77" s="213"/>
      <c r="H77" s="213"/>
    </row>
    <row r="78" spans="1:8">
      <c r="A78" s="213" t="s">
        <v>236</v>
      </c>
      <c r="B78" s="213"/>
      <c r="C78" s="233"/>
      <c r="E78" s="233"/>
      <c r="F78" s="233"/>
      <c r="G78" s="213"/>
      <c r="H78" s="213"/>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E15" sqref="E15"/>
    </sheetView>
  </sheetViews>
  <sheetFormatPr defaultColWidth="9.140625" defaultRowHeight="12.75"/>
  <cols>
    <col min="1" max="1" width="7.42578125" style="203" customWidth="1"/>
    <col min="2" max="2" width="5.28515625" style="203" customWidth="1"/>
    <col min="3" max="3" width="52.5703125" style="195" customWidth="1"/>
    <col min="4" max="4" width="11.7109375" style="195" customWidth="1"/>
    <col min="5" max="5" width="28.42578125" style="286" customWidth="1"/>
    <col min="6" max="6" width="29.85546875" style="286" customWidth="1"/>
    <col min="7" max="7" width="19" style="195" bestFit="1" customWidth="1"/>
    <col min="8" max="8" width="15.28515625" style="195" customWidth="1"/>
    <col min="9" max="9" width="12.7109375" style="195" bestFit="1" customWidth="1"/>
    <col min="10" max="10" width="15.7109375" style="195" hidden="1" customWidth="1"/>
    <col min="11" max="11" width="15.42578125" style="195" hidden="1" customWidth="1"/>
    <col min="12" max="12" width="9.140625" style="195"/>
    <col min="13" max="13" width="15" style="195" bestFit="1" customWidth="1"/>
    <col min="14" max="16384" width="9.140625" style="195"/>
  </cols>
  <sheetData>
    <row r="1" spans="1:13" ht="24.75" customHeight="1">
      <c r="A1" s="485" t="s">
        <v>563</v>
      </c>
      <c r="B1" s="485"/>
      <c r="C1" s="485"/>
      <c r="D1" s="485"/>
      <c r="E1" s="485"/>
      <c r="F1" s="485"/>
    </row>
    <row r="2" spans="1:13" ht="26.25" customHeight="1">
      <c r="A2" s="486" t="s">
        <v>644</v>
      </c>
      <c r="B2" s="486"/>
      <c r="C2" s="486"/>
      <c r="D2" s="486"/>
      <c r="E2" s="486"/>
      <c r="F2" s="486"/>
    </row>
    <row r="3" spans="1:13">
      <c r="A3" s="487" t="s">
        <v>564</v>
      </c>
      <c r="B3" s="487"/>
      <c r="C3" s="487"/>
      <c r="D3" s="487"/>
      <c r="E3" s="487"/>
      <c r="F3" s="487"/>
      <c r="G3" s="487"/>
      <c r="H3" s="225"/>
    </row>
    <row r="4" spans="1:13" ht="22.5" customHeight="1">
      <c r="A4" s="487"/>
      <c r="B4" s="487"/>
      <c r="C4" s="487"/>
      <c r="D4" s="487"/>
      <c r="E4" s="487"/>
      <c r="F4" s="487"/>
      <c r="G4" s="487"/>
      <c r="H4" s="225"/>
    </row>
    <row r="5" spans="1:13">
      <c r="A5" s="488" t="str">
        <f>'ngay thang'!B10</f>
        <v>Tháng 1 năm 2025/Jan 2025</v>
      </c>
      <c r="B5" s="488"/>
      <c r="C5" s="488"/>
      <c r="D5" s="488"/>
      <c r="E5" s="488"/>
      <c r="F5" s="488"/>
      <c r="G5" s="488"/>
      <c r="H5" s="218"/>
    </row>
    <row r="6" spans="1:13">
      <c r="A6" s="218"/>
      <c r="B6" s="218"/>
      <c r="C6" s="218"/>
      <c r="D6" s="218"/>
      <c r="E6" s="285"/>
    </row>
    <row r="7" spans="1:13" ht="30.75" customHeight="1">
      <c r="A7" s="196"/>
      <c r="B7" s="489" t="s">
        <v>609</v>
      </c>
      <c r="C7" s="489"/>
      <c r="D7" s="489" t="s">
        <v>610</v>
      </c>
      <c r="E7" s="489"/>
      <c r="F7" s="489"/>
      <c r="G7" s="196"/>
      <c r="H7" s="197"/>
    </row>
    <row r="8" spans="1:13" ht="30.75" customHeight="1">
      <c r="A8" s="196"/>
      <c r="B8" s="489" t="s">
        <v>605</v>
      </c>
      <c r="C8" s="489"/>
      <c r="D8" s="489" t="s">
        <v>606</v>
      </c>
      <c r="E8" s="489"/>
      <c r="F8" s="489"/>
      <c r="G8" s="489"/>
      <c r="H8" s="197"/>
    </row>
    <row r="9" spans="1:13" ht="30.75" customHeight="1">
      <c r="A9" s="198"/>
      <c r="B9" s="484" t="s">
        <v>607</v>
      </c>
      <c r="C9" s="484"/>
      <c r="D9" s="484" t="s">
        <v>608</v>
      </c>
      <c r="E9" s="484"/>
      <c r="F9" s="484"/>
      <c r="G9" s="198"/>
      <c r="H9" s="199"/>
    </row>
    <row r="10" spans="1:13" ht="30.75" customHeight="1">
      <c r="A10" s="198"/>
      <c r="B10" s="484" t="s">
        <v>611</v>
      </c>
      <c r="C10" s="484"/>
      <c r="D10" s="484" t="str">
        <f>'ngay thang'!B14</f>
        <v>Ngày 06 tháng 02 năm 2025
06 Feb 2025</v>
      </c>
      <c r="E10" s="484"/>
      <c r="F10" s="484"/>
      <c r="G10" s="198"/>
      <c r="H10" s="199"/>
    </row>
    <row r="12" spans="1:13" ht="58.5" customHeight="1">
      <c r="A12" s="480" t="s">
        <v>196</v>
      </c>
      <c r="B12" s="480"/>
      <c r="C12" s="275" t="s">
        <v>565</v>
      </c>
      <c r="D12" s="275" t="s">
        <v>173</v>
      </c>
      <c r="E12" s="279" t="s">
        <v>284</v>
      </c>
      <c r="F12" s="279" t="s">
        <v>285</v>
      </c>
    </row>
    <row r="13" spans="1:13" ht="30" customHeight="1">
      <c r="A13" s="241" t="s">
        <v>46</v>
      </c>
      <c r="B13" s="241"/>
      <c r="C13" s="276" t="s">
        <v>566</v>
      </c>
      <c r="D13" s="211" t="s">
        <v>567</v>
      </c>
      <c r="E13" s="310">
        <v>221925265131</v>
      </c>
      <c r="F13" s="310">
        <v>227043913710</v>
      </c>
      <c r="G13" s="345"/>
      <c r="H13" s="201"/>
      <c r="I13" s="201"/>
      <c r="J13" s="201"/>
      <c r="K13" s="201"/>
      <c r="L13" s="201"/>
      <c r="M13" s="201"/>
    </row>
    <row r="14" spans="1:13" ht="38.25">
      <c r="A14" s="241" t="s">
        <v>56</v>
      </c>
      <c r="B14" s="241"/>
      <c r="C14" s="276" t="s">
        <v>568</v>
      </c>
      <c r="D14" s="211" t="s">
        <v>569</v>
      </c>
      <c r="E14" s="310">
        <v>1343279945</v>
      </c>
      <c r="F14" s="310">
        <v>5307548527</v>
      </c>
      <c r="H14" s="201"/>
      <c r="I14" s="201"/>
      <c r="J14" s="201"/>
      <c r="K14" s="201"/>
      <c r="L14" s="201"/>
      <c r="M14" s="201"/>
    </row>
    <row r="15" spans="1:13" ht="54.75" customHeight="1">
      <c r="A15" s="481"/>
      <c r="B15" s="211" t="s">
        <v>110</v>
      </c>
      <c r="C15" s="277" t="s">
        <v>570</v>
      </c>
      <c r="D15" s="211" t="s">
        <v>571</v>
      </c>
      <c r="E15" s="311">
        <v>1343279945</v>
      </c>
      <c r="F15" s="311">
        <v>5307548527</v>
      </c>
      <c r="H15" s="201"/>
      <c r="I15" s="201"/>
      <c r="J15" s="201"/>
      <c r="K15" s="201"/>
      <c r="L15" s="201"/>
      <c r="M15" s="201"/>
    </row>
    <row r="16" spans="1:13" ht="53.25" customHeight="1">
      <c r="A16" s="482"/>
      <c r="B16" s="211" t="s">
        <v>112</v>
      </c>
      <c r="C16" s="277" t="s">
        <v>572</v>
      </c>
      <c r="D16" s="211" t="s">
        <v>573</v>
      </c>
      <c r="E16" s="311"/>
      <c r="F16" s="311"/>
      <c r="H16" s="201"/>
      <c r="I16" s="201"/>
      <c r="J16" s="201"/>
      <c r="K16" s="201"/>
      <c r="L16" s="201"/>
      <c r="M16" s="201"/>
    </row>
    <row r="17" spans="1:13" ht="51.75" customHeight="1">
      <c r="A17" s="241" t="s">
        <v>133</v>
      </c>
      <c r="B17" s="241"/>
      <c r="C17" s="276" t="s">
        <v>659</v>
      </c>
      <c r="D17" s="241" t="s">
        <v>574</v>
      </c>
      <c r="E17" s="310">
        <v>66325326</v>
      </c>
      <c r="F17" s="310">
        <v>-10426197106</v>
      </c>
      <c r="H17" s="201"/>
      <c r="I17" s="201"/>
      <c r="J17" s="201"/>
      <c r="K17" s="201"/>
      <c r="L17" s="201"/>
      <c r="M17" s="201"/>
    </row>
    <row r="18" spans="1:13" ht="29.25" customHeight="1">
      <c r="A18" s="481"/>
      <c r="B18" s="211" t="s">
        <v>575</v>
      </c>
      <c r="C18" s="277" t="s">
        <v>576</v>
      </c>
      <c r="D18" s="211" t="s">
        <v>577</v>
      </c>
      <c r="E18" s="311">
        <v>4333798688</v>
      </c>
      <c r="F18" s="311">
        <v>5046594387</v>
      </c>
      <c r="H18" s="201"/>
      <c r="I18" s="201"/>
      <c r="J18" s="201"/>
      <c r="K18" s="201"/>
      <c r="L18" s="201"/>
      <c r="M18" s="201"/>
    </row>
    <row r="19" spans="1:13" ht="29.25" customHeight="1">
      <c r="A19" s="483"/>
      <c r="B19" s="211" t="s">
        <v>578</v>
      </c>
      <c r="C19" s="277" t="s">
        <v>579</v>
      </c>
      <c r="D19" s="211" t="s">
        <v>580</v>
      </c>
      <c r="E19" s="311">
        <v>4267473362</v>
      </c>
      <c r="F19" s="311">
        <v>15472791493</v>
      </c>
      <c r="H19" s="201"/>
      <c r="I19" s="201"/>
      <c r="J19" s="201"/>
      <c r="K19" s="201"/>
      <c r="L19" s="201"/>
      <c r="M19" s="201"/>
    </row>
    <row r="20" spans="1:13" s="202" customFormat="1" ht="39" customHeight="1">
      <c r="A20" s="241" t="s">
        <v>135</v>
      </c>
      <c r="B20" s="241"/>
      <c r="C20" s="278" t="s">
        <v>593</v>
      </c>
      <c r="D20" s="241" t="s">
        <v>581</v>
      </c>
      <c r="E20" s="346">
        <v>223334870402</v>
      </c>
      <c r="F20" s="310">
        <v>221925265131</v>
      </c>
      <c r="G20" s="345"/>
      <c r="H20" s="201"/>
      <c r="I20" s="201"/>
      <c r="J20" s="201"/>
      <c r="K20" s="201"/>
      <c r="L20" s="201"/>
      <c r="M20" s="201"/>
    </row>
    <row r="21" spans="1:13">
      <c r="A21" s="192"/>
      <c r="B21" s="192"/>
      <c r="C21" s="200"/>
      <c r="D21" s="192"/>
      <c r="E21" s="312"/>
      <c r="F21" s="287"/>
    </row>
    <row r="23" spans="1:13">
      <c r="A23" s="193" t="s">
        <v>631</v>
      </c>
      <c r="B23" s="195"/>
      <c r="C23" s="205"/>
      <c r="E23" s="245" t="s">
        <v>632</v>
      </c>
    </row>
    <row r="24" spans="1:13">
      <c r="A24" s="206" t="s">
        <v>175</v>
      </c>
      <c r="B24" s="195"/>
      <c r="C24" s="205"/>
      <c r="E24" s="288" t="s">
        <v>176</v>
      </c>
    </row>
    <row r="25" spans="1:13">
      <c r="A25" s="195"/>
      <c r="B25" s="195"/>
      <c r="C25" s="205"/>
      <c r="E25" s="289"/>
    </row>
    <row r="26" spans="1:13">
      <c r="A26" s="195"/>
      <c r="B26" s="195"/>
      <c r="C26" s="205"/>
      <c r="E26" s="289"/>
    </row>
    <row r="27" spans="1:13">
      <c r="A27" s="195"/>
      <c r="B27" s="195"/>
      <c r="C27" s="205"/>
      <c r="E27" s="289"/>
    </row>
    <row r="28" spans="1:13">
      <c r="A28" s="195"/>
      <c r="B28" s="195"/>
      <c r="C28" s="205"/>
      <c r="E28" s="289"/>
    </row>
    <row r="29" spans="1:13">
      <c r="A29" s="195"/>
      <c r="B29" s="195"/>
      <c r="C29" s="205"/>
      <c r="E29" s="289"/>
    </row>
    <row r="30" spans="1:13">
      <c r="A30" s="195"/>
      <c r="B30" s="195"/>
      <c r="C30" s="205"/>
      <c r="E30" s="289"/>
    </row>
    <row r="31" spans="1:13">
      <c r="A31" s="195"/>
      <c r="B31" s="195"/>
      <c r="C31" s="205"/>
      <c r="E31" s="289"/>
    </row>
    <row r="32" spans="1:13">
      <c r="A32" s="207"/>
      <c r="B32" s="207"/>
      <c r="C32" s="194"/>
      <c r="E32" s="234"/>
      <c r="F32" s="290"/>
    </row>
    <row r="33" spans="1:5">
      <c r="A33" s="204" t="s">
        <v>235</v>
      </c>
      <c r="B33" s="195"/>
      <c r="C33" s="205"/>
      <c r="E33" s="232" t="s">
        <v>444</v>
      </c>
    </row>
    <row r="34" spans="1:5">
      <c r="A34" s="204" t="s">
        <v>591</v>
      </c>
      <c r="B34" s="195"/>
      <c r="C34" s="205"/>
      <c r="E34" s="232"/>
    </row>
    <row r="35" spans="1:5">
      <c r="A35" s="195" t="s">
        <v>236</v>
      </c>
      <c r="B35" s="195"/>
      <c r="C35" s="205"/>
      <c r="E35" s="233"/>
    </row>
  </sheetData>
  <mergeCells count="15">
    <mergeCell ref="A1:F1"/>
    <mergeCell ref="A2:F2"/>
    <mergeCell ref="A3:G4"/>
    <mergeCell ref="A5:G5"/>
    <mergeCell ref="B8:C8"/>
    <mergeCell ref="D8:G8"/>
    <mergeCell ref="B7:C7"/>
    <mergeCell ref="D7:F7"/>
    <mergeCell ref="A12:B12"/>
    <mergeCell ref="A15:A16"/>
    <mergeCell ref="A18:A19"/>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tabSelected="1" view="pageBreakPreview" topLeftCell="E1" zoomScaleNormal="100" zoomScaleSheetLayoutView="100" workbookViewId="0">
      <selection activeCell="E12" sqref="E12"/>
    </sheetView>
  </sheetViews>
  <sheetFormatPr defaultColWidth="9.140625" defaultRowHeight="12.75"/>
  <cols>
    <col min="1" max="1" width="9.140625" style="26"/>
    <col min="2" max="2" width="59.42578125" style="26" customWidth="1"/>
    <col min="3" max="3" width="12.85546875" style="26" customWidth="1"/>
    <col min="4" max="4" width="28.85546875" style="229" customWidth="1"/>
    <col min="5" max="5" width="29.5703125" style="229" customWidth="1"/>
    <col min="6" max="6" width="2.5703125" style="26" customWidth="1"/>
    <col min="7" max="7" width="22.42578125" style="357" hidden="1" customWidth="1"/>
    <col min="8" max="8" width="17.42578125" style="357" hidden="1" customWidth="1"/>
    <col min="9" max="9" width="18.28515625" style="357" hidden="1" customWidth="1"/>
    <col min="10" max="10" width="20.5703125" style="357" hidden="1" customWidth="1"/>
    <col min="11" max="11" width="21.85546875" style="357" hidden="1" customWidth="1"/>
    <col min="12" max="12" width="13.28515625" style="357" hidden="1" customWidth="1"/>
    <col min="13" max="13" width="22.7109375" style="357" hidden="1" customWidth="1"/>
    <col min="14" max="14" width="10.7109375" style="357" hidden="1" customWidth="1"/>
    <col min="15" max="15" width="18.42578125" style="357" hidden="1" customWidth="1"/>
    <col min="16" max="16" width="24.28515625" style="357" hidden="1" customWidth="1"/>
    <col min="17" max="17" width="18.7109375" style="357" hidden="1" customWidth="1"/>
    <col min="18" max="18" width="14.5703125" style="220" hidden="1" customWidth="1"/>
    <col min="19" max="16384" width="9.140625" style="26"/>
  </cols>
  <sheetData>
    <row r="1" spans="1:18" ht="23.25" customHeight="1">
      <c r="A1" s="474" t="s">
        <v>506</v>
      </c>
      <c r="B1" s="474"/>
      <c r="C1" s="474"/>
      <c r="D1" s="474"/>
      <c r="E1" s="474"/>
      <c r="F1" s="474"/>
      <c r="G1" s="357">
        <v>365</v>
      </c>
      <c r="H1" s="357" t="s">
        <v>620</v>
      </c>
      <c r="I1" s="357">
        <f>L44</f>
        <v>31</v>
      </c>
      <c r="J1" s="357" t="s">
        <v>621</v>
      </c>
      <c r="K1" s="358">
        <f>M44/L44</f>
        <v>218911459845.12903</v>
      </c>
    </row>
    <row r="2" spans="1:18" ht="27" customHeight="1">
      <c r="A2" s="493" t="s">
        <v>507</v>
      </c>
      <c r="B2" s="493"/>
      <c r="C2" s="493"/>
      <c r="D2" s="493"/>
      <c r="E2" s="493"/>
      <c r="F2" s="493"/>
    </row>
    <row r="3" spans="1:18" ht="15" customHeight="1">
      <c r="A3" s="473" t="s">
        <v>260</v>
      </c>
      <c r="B3" s="473"/>
      <c r="C3" s="473"/>
      <c r="D3" s="473"/>
      <c r="E3" s="473"/>
      <c r="F3" s="473"/>
    </row>
    <row r="4" spans="1:18">
      <c r="A4" s="473"/>
      <c r="B4" s="473"/>
      <c r="C4" s="473"/>
      <c r="D4" s="473"/>
      <c r="E4" s="473"/>
      <c r="F4" s="473"/>
    </row>
    <row r="5" spans="1:18">
      <c r="A5" s="477" t="str">
        <f>'ngay thang'!B10</f>
        <v>Tháng 1 năm 2025/Jan 2025</v>
      </c>
      <c r="B5" s="477"/>
      <c r="C5" s="477"/>
      <c r="D5" s="477"/>
      <c r="E5" s="477"/>
      <c r="F5" s="477"/>
    </row>
    <row r="6" spans="1:18">
      <c r="A6" s="350"/>
      <c r="B6" s="350"/>
      <c r="C6" s="350"/>
      <c r="D6" s="349"/>
      <c r="E6" s="349"/>
      <c r="F6" s="1"/>
    </row>
    <row r="7" spans="1:18" ht="31.5" customHeight="1">
      <c r="A7" s="476" t="s">
        <v>243</v>
      </c>
      <c r="B7" s="476"/>
      <c r="C7" s="476" t="s">
        <v>604</v>
      </c>
      <c r="D7" s="476"/>
      <c r="E7" s="476"/>
      <c r="F7" s="476"/>
    </row>
    <row r="8" spans="1:18" ht="30" customHeight="1">
      <c r="A8" s="476" t="s">
        <v>241</v>
      </c>
      <c r="B8" s="476"/>
      <c r="C8" s="476" t="s">
        <v>443</v>
      </c>
      <c r="D8" s="476"/>
      <c r="E8" s="476"/>
      <c r="F8" s="476"/>
    </row>
    <row r="9" spans="1:18" ht="30" customHeight="1">
      <c r="A9" s="472" t="s">
        <v>240</v>
      </c>
      <c r="B9" s="472"/>
      <c r="C9" s="472" t="s">
        <v>242</v>
      </c>
      <c r="D9" s="472"/>
      <c r="E9" s="472"/>
      <c r="F9" s="472"/>
      <c r="I9" s="298" t="s">
        <v>622</v>
      </c>
      <c r="J9" s="359">
        <v>38112245000</v>
      </c>
    </row>
    <row r="10" spans="1:18" ht="30" customHeight="1">
      <c r="A10" s="472" t="s">
        <v>244</v>
      </c>
      <c r="B10" s="472"/>
      <c r="C10" s="472" t="str">
        <f>'ngay thang'!B14</f>
        <v>Ngày 06 tháng 02 năm 2025
06 Feb 2025</v>
      </c>
      <c r="D10" s="472"/>
      <c r="E10" s="472"/>
      <c r="F10" s="472"/>
      <c r="I10" s="298" t="s">
        <v>638</v>
      </c>
      <c r="J10" s="359">
        <v>47716565000</v>
      </c>
    </row>
    <row r="11" spans="1:18" ht="22.5" customHeight="1">
      <c r="A11" s="351"/>
      <c r="B11" s="351"/>
      <c r="C11" s="351"/>
      <c r="D11" s="348"/>
      <c r="E11" s="348"/>
      <c r="F11" s="351"/>
    </row>
    <row r="12" spans="1:18" ht="21" customHeight="1">
      <c r="A12" s="255" t="s">
        <v>264</v>
      </c>
      <c r="B12" s="229"/>
      <c r="C12" s="229"/>
      <c r="E12" s="229" t="s">
        <v>429</v>
      </c>
      <c r="I12" s="360" t="s">
        <v>655</v>
      </c>
      <c r="J12" s="361"/>
    </row>
    <row r="13" spans="1:18" s="191" customFormat="1" ht="43.5" customHeight="1">
      <c r="A13" s="362" t="s">
        <v>199</v>
      </c>
      <c r="B13" s="362" t="s">
        <v>204</v>
      </c>
      <c r="C13" s="362" t="s">
        <v>205</v>
      </c>
      <c r="D13" s="362" t="s">
        <v>446</v>
      </c>
      <c r="E13" s="362" t="s">
        <v>447</v>
      </c>
      <c r="G13" s="357"/>
      <c r="H13" s="357"/>
      <c r="I13" s="357"/>
      <c r="J13" s="357"/>
      <c r="K13" s="357"/>
      <c r="L13" s="357"/>
      <c r="M13" s="357"/>
      <c r="N13" s="357"/>
      <c r="O13" s="357"/>
      <c r="P13" s="357"/>
      <c r="Q13" s="357"/>
      <c r="R13" s="220"/>
    </row>
    <row r="14" spans="1:18" s="1" customFormat="1" ht="31.5" customHeight="1">
      <c r="A14" s="363" t="s">
        <v>46</v>
      </c>
      <c r="B14" s="364" t="s">
        <v>670</v>
      </c>
      <c r="C14" s="364" t="s">
        <v>147</v>
      </c>
      <c r="D14" s="365"/>
      <c r="E14" s="365"/>
      <c r="G14" s="357"/>
      <c r="H14" s="357"/>
      <c r="I14" s="357"/>
      <c r="J14" s="357"/>
      <c r="K14" s="357"/>
      <c r="L14" s="357"/>
      <c r="M14" s="357"/>
      <c r="N14" s="357"/>
      <c r="O14" s="357"/>
      <c r="P14" s="357"/>
      <c r="Q14" s="357"/>
      <c r="R14" s="220"/>
    </row>
    <row r="15" spans="1:18" s="1" customFormat="1" ht="50.25" customHeight="1">
      <c r="A15" s="363">
        <v>1</v>
      </c>
      <c r="B15" s="364" t="s">
        <v>524</v>
      </c>
      <c r="C15" s="364" t="s">
        <v>148</v>
      </c>
      <c r="D15" s="299">
        <f>G15/$K$1*$G$1/$I$1</f>
        <v>1.200113864234713E-2</v>
      </c>
      <c r="E15" s="300">
        <v>1.2000826786473223E-2</v>
      </c>
      <c r="G15" s="357">
        <f>BCKetQuaHoatDong_06028!D20</f>
        <v>223130932</v>
      </c>
      <c r="H15" s="357"/>
      <c r="I15" s="357"/>
      <c r="J15" s="357"/>
      <c r="K15" s="357"/>
      <c r="L15" s="357"/>
      <c r="M15" s="357"/>
      <c r="N15" s="357"/>
      <c r="O15" s="357"/>
      <c r="P15" s="357"/>
      <c r="Q15" s="357"/>
      <c r="R15" s="220"/>
    </row>
    <row r="16" spans="1:18" s="1" customFormat="1" ht="56.25" customHeight="1">
      <c r="A16" s="363">
        <v>2</v>
      </c>
      <c r="B16" s="364" t="s">
        <v>525</v>
      </c>
      <c r="C16" s="364" t="s">
        <v>149</v>
      </c>
      <c r="D16" s="299">
        <f t="shared" ref="D16:D22" si="0">G16/$K$1*$G$1/$I$1</f>
        <v>1.5166895309625629E-3</v>
      </c>
      <c r="E16" s="300">
        <v>1.4749640668730117E-3</v>
      </c>
      <c r="G16" s="357">
        <f>BCKetQuaHoatDong_06028!D21</f>
        <v>28199020</v>
      </c>
      <c r="H16" s="357"/>
      <c r="I16" s="357"/>
      <c r="J16" s="357"/>
      <c r="K16" s="357"/>
      <c r="L16" s="357"/>
      <c r="M16" s="357"/>
      <c r="N16" s="357"/>
      <c r="O16" s="357"/>
      <c r="P16" s="357"/>
      <c r="Q16" s="357"/>
      <c r="R16" s="220"/>
    </row>
    <row r="17" spans="1:19" s="1" customFormat="1" ht="75" customHeight="1">
      <c r="A17" s="363">
        <v>3</v>
      </c>
      <c r="B17" s="366" t="s">
        <v>526</v>
      </c>
      <c r="C17" s="364" t="s">
        <v>150</v>
      </c>
      <c r="D17" s="299">
        <f>G17/$K$1*$G$1/$I$1</f>
        <v>1.5974200191917352E-3</v>
      </c>
      <c r="E17" s="300">
        <v>1.5607043281569656E-3</v>
      </c>
      <c r="G17" s="357">
        <f>BCKetQuaHoatDong_06028!D25</f>
        <v>29700000</v>
      </c>
      <c r="H17" s="357"/>
      <c r="I17" s="357"/>
      <c r="J17" s="298" t="s">
        <v>623</v>
      </c>
      <c r="K17" s="298" t="s">
        <v>624</v>
      </c>
      <c r="L17" s="298" t="s">
        <v>625</v>
      </c>
      <c r="M17" s="298" t="s">
        <v>626</v>
      </c>
      <c r="N17" s="357"/>
      <c r="O17" s="357"/>
      <c r="P17" s="357"/>
      <c r="Q17" s="357"/>
      <c r="R17" s="220"/>
    </row>
    <row r="18" spans="1:19" s="1" customFormat="1" ht="48" customHeight="1">
      <c r="A18" s="363">
        <v>4</v>
      </c>
      <c r="B18" s="364" t="s">
        <v>671</v>
      </c>
      <c r="C18" s="364" t="s">
        <v>151</v>
      </c>
      <c r="D18" s="299">
        <f>G18/$K$1*$G$1/$I$1</f>
        <v>0</v>
      </c>
      <c r="E18" s="300">
        <v>4.2255239411166851E-4</v>
      </c>
      <c r="G18" s="357">
        <f>BCKetQuaHoatDong_06028!D30</f>
        <v>0</v>
      </c>
      <c r="H18" s="357"/>
      <c r="I18" s="357"/>
      <c r="J18" s="367">
        <v>45658</v>
      </c>
      <c r="K18" s="368">
        <v>221915704473</v>
      </c>
      <c r="L18" s="298">
        <v>1</v>
      </c>
      <c r="M18" s="369">
        <f>K18*L18</f>
        <v>221915704473</v>
      </c>
      <c r="N18" s="357"/>
      <c r="O18" s="357"/>
      <c r="P18" s="357"/>
      <c r="Q18" s="357"/>
      <c r="R18" s="220"/>
      <c r="S18" s="226"/>
    </row>
    <row r="19" spans="1:19" s="1" customFormat="1" ht="56.25" customHeight="1">
      <c r="A19" s="363">
        <v>5</v>
      </c>
      <c r="B19" s="364" t="s">
        <v>527</v>
      </c>
      <c r="C19" s="364"/>
      <c r="D19" s="299">
        <f t="shared" si="0"/>
        <v>0</v>
      </c>
      <c r="E19" s="299">
        <v>0</v>
      </c>
      <c r="G19" s="357">
        <v>0</v>
      </c>
      <c r="H19" s="357"/>
      <c r="I19" s="357"/>
      <c r="J19" s="367">
        <v>45659</v>
      </c>
      <c r="K19" s="368">
        <v>222392545429</v>
      </c>
      <c r="L19" s="298">
        <f>J19-J18</f>
        <v>1</v>
      </c>
      <c r="M19" s="369">
        <f t="shared" ref="M19:M20" si="1">K19*L19</f>
        <v>222392545429</v>
      </c>
      <c r="N19" s="357"/>
      <c r="O19" s="357"/>
      <c r="P19" s="357"/>
      <c r="Q19" s="357"/>
      <c r="R19" s="220"/>
      <c r="S19" s="226"/>
    </row>
    <row r="20" spans="1:19" s="1" customFormat="1" ht="57.75" customHeight="1">
      <c r="A20" s="363">
        <v>6</v>
      </c>
      <c r="B20" s="364" t="s">
        <v>528</v>
      </c>
      <c r="C20" s="364"/>
      <c r="D20" s="299">
        <f>G20/$K$1*$G$1/$I$1</f>
        <v>0</v>
      </c>
      <c r="E20" s="299">
        <v>0</v>
      </c>
      <c r="G20" s="357">
        <v>0</v>
      </c>
      <c r="H20" s="357"/>
      <c r="I20" s="357"/>
      <c r="J20" s="367">
        <v>45662</v>
      </c>
      <c r="K20" s="368">
        <v>217839933325</v>
      </c>
      <c r="L20" s="298">
        <f t="shared" ref="L20:L40" si="2">J20-J19</f>
        <v>3</v>
      </c>
      <c r="M20" s="369">
        <f t="shared" si="1"/>
        <v>653519799975</v>
      </c>
      <c r="N20" s="357"/>
      <c r="O20" s="357"/>
      <c r="P20" s="357"/>
      <c r="Q20" s="357"/>
      <c r="R20" s="220"/>
      <c r="S20" s="226"/>
    </row>
    <row r="21" spans="1:19" s="1" customFormat="1" ht="81" customHeight="1">
      <c r="A21" s="363">
        <v>7</v>
      </c>
      <c r="B21" s="366" t="s">
        <v>672</v>
      </c>
      <c r="C21" s="364" t="s">
        <v>152</v>
      </c>
      <c r="D21" s="299">
        <f t="shared" si="0"/>
        <v>7.9451780396402015E-3</v>
      </c>
      <c r="E21" s="300">
        <v>3.8195948873137433E-3</v>
      </c>
      <c r="G21" s="357">
        <f>BCKetQuaHoatDong_06028!D31+BCKetQuaHoatDong_06028!D33+BCKetQuaHoatDong_06028!D37</f>
        <v>147720565</v>
      </c>
      <c r="H21" s="357"/>
      <c r="I21" s="357"/>
      <c r="J21" s="367">
        <v>45663</v>
      </c>
      <c r="K21" s="368">
        <v>215698580291</v>
      </c>
      <c r="L21" s="298">
        <f t="shared" si="2"/>
        <v>1</v>
      </c>
      <c r="M21" s="369">
        <f t="shared" ref="M21:M40" si="3">K21*L21</f>
        <v>215698580291</v>
      </c>
      <c r="N21" s="357"/>
      <c r="O21" s="357"/>
      <c r="P21" s="357"/>
      <c r="Q21" s="357"/>
      <c r="R21" s="220"/>
      <c r="S21" s="226"/>
    </row>
    <row r="22" spans="1:19" s="1" customFormat="1" ht="42" customHeight="1">
      <c r="A22" s="363">
        <v>8</v>
      </c>
      <c r="B22" s="364" t="s">
        <v>529</v>
      </c>
      <c r="C22" s="364" t="s">
        <v>153</v>
      </c>
      <c r="D22" s="299">
        <f t="shared" si="0"/>
        <v>2.3060426232141631E-2</v>
      </c>
      <c r="E22" s="300">
        <v>1.9278642462928611E-2</v>
      </c>
      <c r="G22" s="357">
        <f>BCKetQuaHoatDong_06028!D19</f>
        <v>428750517</v>
      </c>
      <c r="H22" s="357"/>
      <c r="I22" s="357"/>
      <c r="J22" s="367">
        <v>45664</v>
      </c>
      <c r="K22" s="368">
        <v>216705651737</v>
      </c>
      <c r="L22" s="298">
        <f t="shared" si="2"/>
        <v>1</v>
      </c>
      <c r="M22" s="369">
        <f t="shared" si="3"/>
        <v>216705651737</v>
      </c>
      <c r="N22" s="357"/>
      <c r="O22" s="357"/>
      <c r="P22" s="357"/>
      <c r="Q22" s="357"/>
      <c r="R22" s="220"/>
      <c r="S22" s="226"/>
    </row>
    <row r="23" spans="1:19" s="1" customFormat="1" ht="69.75" customHeight="1">
      <c r="A23" s="363">
        <v>9</v>
      </c>
      <c r="B23" s="366" t="s">
        <v>673</v>
      </c>
      <c r="C23" s="364" t="s">
        <v>154</v>
      </c>
      <c r="D23" s="299">
        <f>G23/$K$1*$G$1/$I$1</f>
        <v>2.3081592477677408</v>
      </c>
      <c r="E23" s="300">
        <v>0.72080630180740324</v>
      </c>
      <c r="G23" s="370">
        <f>(+J9+J10)/2</f>
        <v>42914405000</v>
      </c>
      <c r="H23" s="357"/>
      <c r="I23" s="357"/>
      <c r="J23" s="367">
        <v>45665</v>
      </c>
      <c r="K23" s="368">
        <v>217945035948</v>
      </c>
      <c r="L23" s="298">
        <f t="shared" si="2"/>
        <v>1</v>
      </c>
      <c r="M23" s="369">
        <f t="shared" si="3"/>
        <v>217945035948</v>
      </c>
      <c r="N23" s="357"/>
      <c r="O23" s="357"/>
      <c r="P23" s="357"/>
      <c r="Q23" s="357"/>
      <c r="R23" s="220"/>
      <c r="S23" s="226"/>
    </row>
    <row r="24" spans="1:19" s="1" customFormat="1" ht="57" customHeight="1">
      <c r="A24" s="363">
        <v>10</v>
      </c>
      <c r="B24" s="366" t="s">
        <v>530</v>
      </c>
      <c r="C24" s="364"/>
      <c r="D24" s="300"/>
      <c r="E24" s="300"/>
      <c r="G24" s="357"/>
      <c r="H24" s="357"/>
      <c r="I24" s="357"/>
      <c r="J24" s="367">
        <v>45666</v>
      </c>
      <c r="K24" s="368">
        <v>216336832389</v>
      </c>
      <c r="L24" s="298">
        <f t="shared" si="2"/>
        <v>1</v>
      </c>
      <c r="M24" s="369">
        <f t="shared" si="3"/>
        <v>216336832389</v>
      </c>
      <c r="N24" s="357"/>
      <c r="O24" s="357"/>
      <c r="P24" s="357"/>
      <c r="Q24" s="357"/>
      <c r="R24" s="220"/>
      <c r="S24" s="226"/>
    </row>
    <row r="25" spans="1:19" s="1" customFormat="1" ht="36.75" customHeight="1">
      <c r="A25" s="363" t="s">
        <v>56</v>
      </c>
      <c r="B25" s="364" t="s">
        <v>674</v>
      </c>
      <c r="C25" s="364" t="s">
        <v>155</v>
      </c>
      <c r="D25" s="299"/>
      <c r="E25" s="371"/>
      <c r="G25" s="357"/>
      <c r="H25" s="358"/>
      <c r="I25" s="357"/>
      <c r="J25" s="367">
        <v>45669</v>
      </c>
      <c r="K25" s="368">
        <v>213899446524</v>
      </c>
      <c r="L25" s="298">
        <f t="shared" si="2"/>
        <v>3</v>
      </c>
      <c r="M25" s="369">
        <f t="shared" si="3"/>
        <v>641698339572</v>
      </c>
      <c r="N25" s="357"/>
      <c r="O25" s="357"/>
      <c r="P25" s="357"/>
      <c r="Q25" s="357"/>
      <c r="R25" s="220"/>
      <c r="S25" s="226"/>
    </row>
    <row r="26" spans="1:19" s="1" customFormat="1" ht="30" customHeight="1">
      <c r="A26" s="490">
        <v>1</v>
      </c>
      <c r="B26" s="364" t="s">
        <v>675</v>
      </c>
      <c r="C26" s="364" t="s">
        <v>156</v>
      </c>
      <c r="D26" s="371">
        <v>179374345200</v>
      </c>
      <c r="E26" s="372">
        <v>187782156700</v>
      </c>
      <c r="G26" s="357"/>
      <c r="H26" s="357"/>
      <c r="I26" s="357"/>
      <c r="J26" s="367">
        <v>45670</v>
      </c>
      <c r="K26" s="368">
        <v>215317320561</v>
      </c>
      <c r="L26" s="298">
        <f t="shared" si="2"/>
        <v>1</v>
      </c>
      <c r="M26" s="369">
        <f t="shared" si="3"/>
        <v>215317320561</v>
      </c>
      <c r="N26" s="357"/>
      <c r="O26" s="357"/>
      <c r="P26" s="357"/>
      <c r="Q26" s="357"/>
      <c r="R26" s="220"/>
      <c r="S26" s="226"/>
    </row>
    <row r="27" spans="1:19" s="1" customFormat="1" ht="39.75" customHeight="1">
      <c r="A27" s="491"/>
      <c r="B27" s="364" t="s">
        <v>676</v>
      </c>
      <c r="C27" s="364" t="s">
        <v>157</v>
      </c>
      <c r="D27" s="373">
        <v>179374345200</v>
      </c>
      <c r="E27" s="371">
        <v>187782156700</v>
      </c>
      <c r="G27" s="357"/>
      <c r="H27" s="357"/>
      <c r="I27" s="357"/>
      <c r="J27" s="367">
        <v>45671</v>
      </c>
      <c r="K27" s="368">
        <v>213841612849</v>
      </c>
      <c r="L27" s="298">
        <f t="shared" si="2"/>
        <v>1</v>
      </c>
      <c r="M27" s="369">
        <f t="shared" si="3"/>
        <v>213841612849</v>
      </c>
      <c r="N27" s="357"/>
      <c r="O27" s="357"/>
      <c r="P27" s="357"/>
      <c r="Q27" s="357"/>
      <c r="R27" s="220"/>
      <c r="S27" s="226"/>
    </row>
    <row r="28" spans="1:19" s="1" customFormat="1" ht="42.75" customHeight="1">
      <c r="A28" s="492"/>
      <c r="B28" s="364" t="s">
        <v>677</v>
      </c>
      <c r="C28" s="364" t="s">
        <v>158</v>
      </c>
      <c r="D28" s="301">
        <v>17937434.52</v>
      </c>
      <c r="E28" s="374">
        <v>18778215.670000002</v>
      </c>
      <c r="G28" s="357"/>
      <c r="H28" s="357"/>
      <c r="I28" s="357"/>
      <c r="J28" s="367">
        <v>45672</v>
      </c>
      <c r="K28" s="368">
        <v>215200136414</v>
      </c>
      <c r="L28" s="298">
        <f t="shared" si="2"/>
        <v>1</v>
      </c>
      <c r="M28" s="369">
        <f t="shared" si="3"/>
        <v>215200136414</v>
      </c>
      <c r="N28" s="357"/>
      <c r="O28" s="357"/>
      <c r="P28" s="357"/>
      <c r="Q28" s="357"/>
      <c r="R28" s="220"/>
      <c r="S28" s="226"/>
    </row>
    <row r="29" spans="1:19" s="1" customFormat="1" ht="32.25" customHeight="1">
      <c r="A29" s="490">
        <v>2</v>
      </c>
      <c r="B29" s="364" t="s">
        <v>678</v>
      </c>
      <c r="C29" s="364" t="s">
        <v>159</v>
      </c>
      <c r="D29" s="371">
        <v>66811600</v>
      </c>
      <c r="E29" s="371">
        <v>-8407811500</v>
      </c>
      <c r="G29" s="357"/>
      <c r="H29" s="357"/>
      <c r="I29" s="357"/>
      <c r="J29" s="367">
        <v>45673</v>
      </c>
      <c r="K29" s="368">
        <v>216128732515</v>
      </c>
      <c r="L29" s="298">
        <f t="shared" si="2"/>
        <v>1</v>
      </c>
      <c r="M29" s="369">
        <f t="shared" si="3"/>
        <v>216128732515</v>
      </c>
      <c r="N29" s="357"/>
      <c r="O29" s="357"/>
      <c r="P29" s="357"/>
      <c r="Q29" s="357"/>
      <c r="R29" s="220"/>
      <c r="S29" s="226"/>
    </row>
    <row r="30" spans="1:19" s="1" customFormat="1" ht="31.5" customHeight="1">
      <c r="A30" s="491"/>
      <c r="B30" s="364" t="s">
        <v>679</v>
      </c>
      <c r="C30" s="364" t="s">
        <v>160</v>
      </c>
      <c r="D30" s="375">
        <v>357086.98</v>
      </c>
      <c r="E30" s="375">
        <v>412822.26</v>
      </c>
      <c r="G30" s="357"/>
      <c r="H30" s="357"/>
      <c r="I30" s="357"/>
      <c r="J30" s="367">
        <v>45676</v>
      </c>
      <c r="K30" s="368">
        <v>218179426329</v>
      </c>
      <c r="L30" s="298">
        <f t="shared" si="2"/>
        <v>3</v>
      </c>
      <c r="M30" s="369">
        <f t="shared" si="3"/>
        <v>654538278987</v>
      </c>
      <c r="N30" s="357"/>
      <c r="O30" s="357"/>
      <c r="P30" s="357"/>
      <c r="Q30" s="357"/>
      <c r="R30" s="220"/>
      <c r="S30" s="226"/>
    </row>
    <row r="31" spans="1:19" s="1" customFormat="1" ht="30" customHeight="1">
      <c r="A31" s="491"/>
      <c r="B31" s="364" t="s">
        <v>680</v>
      </c>
      <c r="C31" s="364" t="s">
        <v>161</v>
      </c>
      <c r="D31" s="371">
        <v>3570869800</v>
      </c>
      <c r="E31" s="371">
        <v>4128222600</v>
      </c>
      <c r="G31" s="357"/>
      <c r="H31" s="357"/>
      <c r="I31" s="357"/>
      <c r="J31" s="367">
        <v>45677</v>
      </c>
      <c r="K31" s="368">
        <v>219544418045</v>
      </c>
      <c r="L31" s="298">
        <f t="shared" si="2"/>
        <v>1</v>
      </c>
      <c r="M31" s="369">
        <f t="shared" si="3"/>
        <v>219544418045</v>
      </c>
      <c r="N31" s="357"/>
      <c r="O31" s="357"/>
      <c r="P31" s="357"/>
      <c r="Q31" s="357"/>
      <c r="R31" s="220"/>
      <c r="S31" s="226"/>
    </row>
    <row r="32" spans="1:19" s="1" customFormat="1" ht="30.75" customHeight="1">
      <c r="A32" s="491"/>
      <c r="B32" s="364" t="s">
        <v>681</v>
      </c>
      <c r="C32" s="364" t="s">
        <v>162</v>
      </c>
      <c r="D32" s="375">
        <v>-350405.82</v>
      </c>
      <c r="E32" s="375">
        <v>-1253603.4099999999</v>
      </c>
      <c r="G32" s="357"/>
      <c r="H32" s="357"/>
      <c r="I32" s="357"/>
      <c r="J32" s="367">
        <v>45678</v>
      </c>
      <c r="K32" s="368">
        <v>218303009697</v>
      </c>
      <c r="L32" s="298">
        <f t="shared" si="2"/>
        <v>1</v>
      </c>
      <c r="M32" s="369">
        <f t="shared" si="3"/>
        <v>218303009697</v>
      </c>
      <c r="N32" s="357"/>
      <c r="O32" s="357"/>
      <c r="P32" s="357"/>
      <c r="Q32" s="357"/>
      <c r="R32" s="220"/>
      <c r="S32" s="226"/>
    </row>
    <row r="33" spans="1:19" s="1" customFormat="1" ht="42.75" customHeight="1">
      <c r="A33" s="492"/>
      <c r="B33" s="364" t="s">
        <v>682</v>
      </c>
      <c r="C33" s="364" t="s">
        <v>163</v>
      </c>
      <c r="D33" s="371">
        <v>-3504058200</v>
      </c>
      <c r="E33" s="371">
        <v>-12536034100</v>
      </c>
      <c r="G33" s="357"/>
      <c r="H33" s="357"/>
      <c r="I33" s="357"/>
      <c r="J33" s="367">
        <v>45679</v>
      </c>
      <c r="K33" s="368">
        <v>217887655634</v>
      </c>
      <c r="L33" s="298">
        <f t="shared" si="2"/>
        <v>1</v>
      </c>
      <c r="M33" s="369">
        <f t="shared" si="3"/>
        <v>217887655634</v>
      </c>
      <c r="N33" s="357"/>
      <c r="O33" s="357"/>
      <c r="P33" s="357"/>
      <c r="Q33" s="357"/>
      <c r="R33" s="220"/>
      <c r="S33" s="226"/>
    </row>
    <row r="34" spans="1:19" s="1" customFormat="1" ht="33" customHeight="1">
      <c r="A34" s="490">
        <v>3</v>
      </c>
      <c r="B34" s="364" t="s">
        <v>683</v>
      </c>
      <c r="C34" s="364" t="s">
        <v>164</v>
      </c>
      <c r="D34" s="373">
        <v>179441156800</v>
      </c>
      <c r="E34" s="371">
        <v>179374345200</v>
      </c>
      <c r="G34" s="357"/>
      <c r="H34" s="357"/>
      <c r="I34" s="357"/>
      <c r="J34" s="367">
        <v>45680</v>
      </c>
      <c r="K34" s="368">
        <v>222450413417</v>
      </c>
      <c r="L34" s="298">
        <f t="shared" si="2"/>
        <v>1</v>
      </c>
      <c r="M34" s="369">
        <f t="shared" si="3"/>
        <v>222450413417</v>
      </c>
      <c r="N34" s="357"/>
      <c r="O34" s="357"/>
      <c r="P34" s="357"/>
      <c r="Q34" s="357"/>
      <c r="R34" s="220"/>
      <c r="S34" s="226"/>
    </row>
    <row r="35" spans="1:19" s="1" customFormat="1" ht="55.5" customHeight="1">
      <c r="A35" s="491"/>
      <c r="B35" s="364" t="s">
        <v>531</v>
      </c>
      <c r="C35" s="364" t="s">
        <v>165</v>
      </c>
      <c r="D35" s="373">
        <v>179441156800</v>
      </c>
      <c r="E35" s="371">
        <v>179374345200</v>
      </c>
      <c r="G35" s="357"/>
      <c r="H35" s="357"/>
      <c r="I35" s="357"/>
      <c r="J35" s="367">
        <v>45683</v>
      </c>
      <c r="K35" s="368">
        <v>223385611752</v>
      </c>
      <c r="L35" s="298">
        <f t="shared" si="2"/>
        <v>3</v>
      </c>
      <c r="M35" s="369">
        <f t="shared" si="3"/>
        <v>670156835256</v>
      </c>
      <c r="N35" s="357"/>
      <c r="O35" s="357"/>
      <c r="P35" s="357"/>
      <c r="Q35" s="357"/>
      <c r="R35" s="220"/>
      <c r="S35" s="226"/>
    </row>
    <row r="36" spans="1:19" s="1" customFormat="1" ht="45" customHeight="1">
      <c r="A36" s="492"/>
      <c r="B36" s="364" t="s">
        <v>532</v>
      </c>
      <c r="C36" s="364" t="s">
        <v>166</v>
      </c>
      <c r="D36" s="301">
        <v>17944115.68</v>
      </c>
      <c r="E36" s="374">
        <v>17937434.52</v>
      </c>
      <c r="G36" s="357"/>
      <c r="H36" s="357"/>
      <c r="I36" s="357"/>
      <c r="J36" s="367">
        <v>45688</v>
      </c>
      <c r="K36" s="368">
        <v>223334870402</v>
      </c>
      <c r="L36" s="298">
        <f t="shared" si="2"/>
        <v>5</v>
      </c>
      <c r="M36" s="369">
        <f t="shared" si="3"/>
        <v>1116674352010</v>
      </c>
      <c r="N36" s="357"/>
      <c r="O36" s="357"/>
      <c r="P36" s="357"/>
      <c r="Q36" s="357"/>
      <c r="R36" s="220"/>
      <c r="S36" s="226"/>
    </row>
    <row r="37" spans="1:19" s="1" customFormat="1" ht="55.5" customHeight="1">
      <c r="A37" s="363">
        <v>4</v>
      </c>
      <c r="B37" s="364" t="s">
        <v>684</v>
      </c>
      <c r="C37" s="364" t="s">
        <v>167</v>
      </c>
      <c r="D37" s="376">
        <v>2.0000000000000001E-4</v>
      </c>
      <c r="E37" s="300">
        <v>2.0000000000000001E-4</v>
      </c>
      <c r="G37" s="357"/>
      <c r="H37" s="357"/>
      <c r="I37" s="357"/>
      <c r="J37" s="367"/>
      <c r="K37" s="368"/>
      <c r="L37" s="298">
        <v>0</v>
      </c>
      <c r="M37" s="369">
        <f t="shared" si="3"/>
        <v>0</v>
      </c>
      <c r="N37" s="357"/>
      <c r="O37" s="357"/>
      <c r="P37" s="357"/>
      <c r="Q37" s="357"/>
      <c r="R37" s="220"/>
      <c r="S37" s="226"/>
    </row>
    <row r="38" spans="1:19" s="1" customFormat="1" ht="39.75" customHeight="1">
      <c r="A38" s="363">
        <v>5</v>
      </c>
      <c r="B38" s="364" t="s">
        <v>685</v>
      </c>
      <c r="C38" s="364" t="s">
        <v>168</v>
      </c>
      <c r="D38" s="300">
        <v>0.29020000000000001</v>
      </c>
      <c r="E38" s="300">
        <v>0.2903</v>
      </c>
      <c r="G38" s="377"/>
      <c r="H38" s="357"/>
      <c r="I38" s="357"/>
      <c r="J38" s="367"/>
      <c r="K38" s="368"/>
      <c r="L38" s="298">
        <f t="shared" si="2"/>
        <v>0</v>
      </c>
      <c r="M38" s="369">
        <f t="shared" si="3"/>
        <v>0</v>
      </c>
      <c r="N38" s="357"/>
      <c r="O38" s="357"/>
      <c r="P38" s="357"/>
      <c r="Q38" s="357"/>
      <c r="R38" s="220"/>
      <c r="S38" s="226"/>
    </row>
    <row r="39" spans="1:19" s="1" customFormat="1" ht="39" customHeight="1">
      <c r="A39" s="363">
        <v>6</v>
      </c>
      <c r="B39" s="364" t="s">
        <v>686</v>
      </c>
      <c r="C39" s="364" t="s">
        <v>169</v>
      </c>
      <c r="D39" s="300">
        <v>6.7999999999999996E-3</v>
      </c>
      <c r="E39" s="300">
        <v>6.7999999999999996E-3</v>
      </c>
      <c r="G39" s="377"/>
      <c r="H39" s="357"/>
      <c r="I39" s="357"/>
      <c r="J39" s="367"/>
      <c r="K39" s="368"/>
      <c r="L39" s="298">
        <f>J39-J38</f>
        <v>0</v>
      </c>
      <c r="M39" s="369">
        <f t="shared" si="3"/>
        <v>0</v>
      </c>
      <c r="N39" s="357"/>
      <c r="O39" s="357"/>
      <c r="P39" s="357"/>
      <c r="Q39" s="357"/>
      <c r="R39" s="220"/>
      <c r="S39" s="226"/>
    </row>
    <row r="40" spans="1:19" s="1" customFormat="1" ht="39" customHeight="1">
      <c r="A40" s="363">
        <v>7</v>
      </c>
      <c r="B40" s="364" t="s">
        <v>687</v>
      </c>
      <c r="C40" s="364" t="s">
        <v>170</v>
      </c>
      <c r="D40" s="372">
        <v>3838</v>
      </c>
      <c r="E40" s="372">
        <v>3783</v>
      </c>
      <c r="G40" s="377"/>
      <c r="H40" s="357"/>
      <c r="I40" s="357"/>
      <c r="J40" s="367"/>
      <c r="K40" s="368"/>
      <c r="L40" s="298">
        <f t="shared" si="2"/>
        <v>0</v>
      </c>
      <c r="M40" s="369">
        <f t="shared" si="3"/>
        <v>0</v>
      </c>
      <c r="N40" s="357"/>
      <c r="O40" s="357"/>
      <c r="P40" s="357"/>
      <c r="Q40" s="357"/>
      <c r="R40" s="220"/>
    </row>
    <row r="41" spans="1:19" s="1" customFormat="1" ht="39" customHeight="1">
      <c r="A41" s="363">
        <v>7</v>
      </c>
      <c r="B41" s="364" t="s">
        <v>533</v>
      </c>
      <c r="C41" s="364" t="s">
        <v>583</v>
      </c>
      <c r="D41" s="301">
        <f>BCTaiSan_06027!D57</f>
        <v>12446.13</v>
      </c>
      <c r="E41" s="347">
        <f>BCTaiSan_06027!E57</f>
        <v>12372.18</v>
      </c>
      <c r="G41" s="378"/>
      <c r="H41" s="357"/>
      <c r="I41" s="357"/>
      <c r="J41" s="357"/>
      <c r="K41" s="357"/>
      <c r="L41" s="357"/>
      <c r="M41" s="357"/>
      <c r="N41" s="357"/>
      <c r="O41" s="357"/>
      <c r="P41" s="357"/>
      <c r="Q41" s="357"/>
      <c r="R41" s="220"/>
    </row>
    <row r="42" spans="1:19" s="1" customFormat="1" ht="49.5" customHeight="1">
      <c r="A42" s="363">
        <v>8</v>
      </c>
      <c r="B42" s="364" t="s">
        <v>534</v>
      </c>
      <c r="C42" s="364" t="s">
        <v>584</v>
      </c>
      <c r="D42" s="300"/>
      <c r="E42" s="300"/>
      <c r="G42" s="357"/>
      <c r="H42" s="357"/>
      <c r="I42" s="357"/>
      <c r="J42" s="357"/>
      <c r="K42" s="357"/>
      <c r="L42" s="357"/>
      <c r="M42" s="357"/>
      <c r="N42" s="357"/>
      <c r="O42" s="357"/>
      <c r="P42" s="357"/>
      <c r="Q42" s="357"/>
      <c r="R42" s="220"/>
    </row>
    <row r="44" spans="1:19">
      <c r="B44" s="337"/>
      <c r="C44" s="337"/>
      <c r="L44" s="357">
        <f>SUM(L18:L43)</f>
        <v>31</v>
      </c>
      <c r="M44" s="370">
        <f>SUM(M18:M43)</f>
        <v>6786255255199</v>
      </c>
    </row>
    <row r="45" spans="1:19">
      <c r="A45" s="19" t="s">
        <v>631</v>
      </c>
      <c r="B45" s="338"/>
      <c r="C45" s="20"/>
      <c r="D45" s="245" t="s">
        <v>632</v>
      </c>
    </row>
    <row r="46" spans="1:19">
      <c r="A46" s="29" t="s">
        <v>175</v>
      </c>
      <c r="B46" s="338"/>
      <c r="C46" s="20"/>
      <c r="D46" s="280" t="s">
        <v>176</v>
      </c>
    </row>
    <row r="47" spans="1:19">
      <c r="A47" s="1"/>
      <c r="B47" s="338"/>
      <c r="C47" s="20"/>
      <c r="D47" s="222"/>
    </row>
    <row r="48" spans="1:19">
      <c r="A48" s="1"/>
      <c r="B48" s="338"/>
      <c r="C48" s="20"/>
      <c r="D48" s="222"/>
    </row>
    <row r="49" spans="1:5">
      <c r="A49" s="1"/>
      <c r="B49" s="338"/>
      <c r="C49" s="20"/>
      <c r="D49" s="222"/>
    </row>
    <row r="50" spans="1:5">
      <c r="A50" s="1"/>
      <c r="B50" s="338"/>
      <c r="C50" s="20"/>
      <c r="D50" s="222"/>
    </row>
    <row r="51" spans="1:5">
      <c r="A51" s="1"/>
      <c r="B51" s="338"/>
      <c r="C51" s="20"/>
      <c r="D51" s="222"/>
    </row>
    <row r="52" spans="1:5">
      <c r="A52" s="1"/>
      <c r="B52" s="338"/>
      <c r="C52" s="20"/>
      <c r="D52" s="222"/>
    </row>
    <row r="53" spans="1:5">
      <c r="A53" s="1"/>
      <c r="B53" s="338"/>
      <c r="C53" s="20"/>
      <c r="D53" s="222"/>
    </row>
    <row r="54" spans="1:5">
      <c r="A54" s="338"/>
      <c r="B54" s="338"/>
      <c r="C54" s="20"/>
      <c r="D54" s="230"/>
      <c r="E54" s="230"/>
    </row>
    <row r="55" spans="1:5">
      <c r="A55" s="343" t="s">
        <v>235</v>
      </c>
      <c r="B55" s="344"/>
      <c r="C55" s="20"/>
      <c r="D55" s="250" t="s">
        <v>444</v>
      </c>
    </row>
    <row r="56" spans="1:5">
      <c r="A56" s="19" t="s">
        <v>591</v>
      </c>
      <c r="B56" s="338"/>
      <c r="C56" s="20"/>
      <c r="D56" s="250"/>
    </row>
    <row r="57" spans="1:5">
      <c r="A57" s="1" t="s">
        <v>236</v>
      </c>
      <c r="B57" s="338"/>
      <c r="C57" s="20"/>
      <c r="D57" s="249"/>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KGgNae4TDL3YNK+iu4nH9QrlBKaBy21Xta6pvmCyXIg=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h0gmxTUIUbgWe0FrLdYUxgpGEzjJLSxLiy9upCVO8gQ=</DigestValue>
    </Reference>
  </SignedInfo>
  <SignatureValue>s/5L97m2utIaiXtAH/owCe6YYZBRpYJORQJVO3GF7e6PaAyaxfOeC1BOmUs723zZuoc+7sQDvizq
UkU9AyQLYpwJ/pNyrop9nKwoOWbAHNk8uZ+BoYnzlRl4u+Bc0iTbnom+KQJ/OXBe3H/ZP+YFjO11
lCWOPBCs4v9m2to2hOo3Gfzfi6LSf+H7AqhjZwk3MPCTLzGOtouCJ3WvaZfWH5yWh+GHqJfYb6Ex
nwxQthueTfoBSoy9ItcCmPRexZo+iLLwOO5Jhj1ny+OPodz5BnLwMrRu+1SPHMSiPJfWBOTbI1Gc
/3qt60w9JVfc4q4a9Znx7TCBWncPyFOKRBo13w==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bIeSy7GKfZ6EX+m86CzuHeoi0gu121Yu680R3NPl9g0=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hTby1QRz42/+c6RiOBYcR1+0CG2dwB7UIjK+QmBn45o=</DigestValue>
      </Reference>
      <Reference URI="/xl/printerSettings/printerSettings11.bin?ContentType=application/vnd.openxmlformats-officedocument.spreadsheetml.printerSettings">
        <DigestMethod Algorithm="http://www.w3.org/2001/04/xmlenc#sha256"/>
        <DigestValue>BKxKTJ5IJgKFTBH/m/ouHoM12sf9C9hhmVxHdULGuFc=</DigestValue>
      </Reference>
      <Reference URI="/xl/printerSettings/printerSettings12.bin?ContentType=application/vnd.openxmlformats-officedocument.spreadsheetml.printerSettings">
        <DigestMethod Algorithm="http://www.w3.org/2001/04/xmlenc#sha256"/>
        <DigestValue>jAUAJUL9yfAPmgJiZ/u5FF5ax9ASYQf7J8OSOTfWNbI=</DigestValue>
      </Reference>
      <Reference URI="/xl/printerSettings/printerSettings13.bin?ContentType=application/vnd.openxmlformats-officedocument.spreadsheetml.printerSettings">
        <DigestMethod Algorithm="http://www.w3.org/2001/04/xmlenc#sha256"/>
        <DigestValue>jAUAJUL9yfAPmgJiZ/u5FF5ax9ASYQf7J8OSOTfWNbI=</DigestValue>
      </Reference>
      <Reference URI="/xl/printerSettings/printerSettings14.bin?ContentType=application/vnd.openxmlformats-officedocument.spreadsheetml.printerSettings">
        <DigestMethod Algorithm="http://www.w3.org/2001/04/xmlenc#sha256"/>
        <DigestValue>NUjYwoVdfiyC1hvYcN3CLLJ7DZsghFY7WzoGHf3u4GY=</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jAUAJUL9yfAPmgJiZ/u5FF5ax9ASYQf7J8OSOTfWNbI=</DigestValue>
      </Reference>
      <Reference URI="/xl/printerSettings/printerSettings4.bin?ContentType=application/vnd.openxmlformats-officedocument.spreadsheetml.printerSettings">
        <DigestMethod Algorithm="http://www.w3.org/2001/04/xmlenc#sha256"/>
        <DigestValue>jAUAJUL9yfAPmgJiZ/u5FF5ax9ASYQf7J8OSOTfWNbI=</DigestValue>
      </Reference>
      <Reference URI="/xl/printerSettings/printerSettings5.bin?ContentType=application/vnd.openxmlformats-officedocument.spreadsheetml.printerSettings">
        <DigestMethod Algorithm="http://www.w3.org/2001/04/xmlenc#sha256"/>
        <DigestValue>jAUAJUL9yfAPmgJiZ/u5FF5ax9ASYQf7J8OSOTfWNbI=</DigestValue>
      </Reference>
      <Reference URI="/xl/printerSettings/printerSettings6.bin?ContentType=application/vnd.openxmlformats-officedocument.spreadsheetml.printerSettings">
        <DigestMethod Algorithm="http://www.w3.org/2001/04/xmlenc#sha256"/>
        <DigestValue>jAUAJUL9yfAPmgJiZ/u5FF5ax9ASYQf7J8OSOTfWNbI=</DigestValue>
      </Reference>
      <Reference URI="/xl/printerSettings/printerSettings7.bin?ContentType=application/vnd.openxmlformats-officedocument.spreadsheetml.printerSettings">
        <DigestMethod Algorithm="http://www.w3.org/2001/04/xmlenc#sha256"/>
        <DigestValue>jAUAJUL9yfAPmgJiZ/u5FF5ax9ASYQf7J8OSOTfWNbI=</DigestValue>
      </Reference>
      <Reference URI="/xl/printerSettings/printerSettings8.bin?ContentType=application/vnd.openxmlformats-officedocument.spreadsheetml.printerSettings">
        <DigestMethod Algorithm="http://www.w3.org/2001/04/xmlenc#sha256"/>
        <DigestValue>NUjYwoVdfiyC1hvYcN3CLLJ7DZsghFY7WzoGHf3u4GY=</DigestValue>
      </Reference>
      <Reference URI="/xl/printerSettings/printerSettings9.bin?ContentType=application/vnd.openxmlformats-officedocument.spreadsheetml.printerSettings">
        <DigestMethod Algorithm="http://www.w3.org/2001/04/xmlenc#sha256"/>
        <DigestValue>BKxKTJ5IJgKFTBH/m/ouHoM12sf9C9hhmVxHdULGuFc=</DigestValue>
      </Reference>
      <Reference URI="/xl/sharedStrings.xml?ContentType=application/vnd.openxmlformats-officedocument.spreadsheetml.sharedStrings+xml">
        <DigestMethod Algorithm="http://www.w3.org/2001/04/xmlenc#sha256"/>
        <DigestValue>7TTPOR2rT0t3d3bjuXHALvhN2TJrEAL1orfpkTcY+qA=</DigestValue>
      </Reference>
      <Reference URI="/xl/styles.xml?ContentType=application/vnd.openxmlformats-officedocument.spreadsheetml.styles+xml">
        <DigestMethod Algorithm="http://www.w3.org/2001/04/xmlenc#sha256"/>
        <DigestValue>Z/LTxAbDiZAvcPIJ1LmdaAaCnNWlf4YdpYBRPgiFaac=</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NJAqpwO/Ce16VnXo55h5kqStrLRLTt2/LFVhrH8GohQ=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dz9KyyI7aocEbsAamp1pKxJGjhXQH8LPySU08HHFm8g=</DigestValue>
      </Reference>
      <Reference URI="/xl/worksheets/sheet10.xml?ContentType=application/vnd.openxmlformats-officedocument.spreadsheetml.worksheet+xml">
        <DigestMethod Algorithm="http://www.w3.org/2001/04/xmlenc#sha256"/>
        <DigestValue>scE2nyeb3oJpMzmYS1lMByHeS5ybK6SauMBOwZ8JmvM=</DigestValue>
      </Reference>
      <Reference URI="/xl/worksheets/sheet11.xml?ContentType=application/vnd.openxmlformats-officedocument.spreadsheetml.worksheet+xml">
        <DigestMethod Algorithm="http://www.w3.org/2001/04/xmlenc#sha256"/>
        <DigestValue>lIfxoVfbDkGzZ+ME6GPvlaW5zf8v4m4/M6nXtAx5h/g=</DigestValue>
      </Reference>
      <Reference URI="/xl/worksheets/sheet12.xml?ContentType=application/vnd.openxmlformats-officedocument.spreadsheetml.worksheet+xml">
        <DigestMethod Algorithm="http://www.w3.org/2001/04/xmlenc#sha256"/>
        <DigestValue>gCucev3Ht4R4oSNMMHDqy7MrX5RgObliVVq11vDwsdE=</DigestValue>
      </Reference>
      <Reference URI="/xl/worksheets/sheet13.xml?ContentType=application/vnd.openxmlformats-officedocument.spreadsheetml.worksheet+xml">
        <DigestMethod Algorithm="http://www.w3.org/2001/04/xmlenc#sha256"/>
        <DigestValue>kaWpVQjXBoAMWOLQQnGHstQJ0ZdAdc9kkcKcF/WgAes=</DigestValue>
      </Reference>
      <Reference URI="/xl/worksheets/sheet14.xml?ContentType=application/vnd.openxmlformats-officedocument.spreadsheetml.worksheet+xml">
        <DigestMethod Algorithm="http://www.w3.org/2001/04/xmlenc#sha256"/>
        <DigestValue>Q6WvA+o9xncepNmvOUT9djNYOKsbRLEiK4VdnfQr3IU=</DigestValue>
      </Reference>
      <Reference URI="/xl/worksheets/sheet2.xml?ContentType=application/vnd.openxmlformats-officedocument.spreadsheetml.worksheet+xml">
        <DigestMethod Algorithm="http://www.w3.org/2001/04/xmlenc#sha256"/>
        <DigestValue>y5HQyPNGXT1WR0K8jxui0A6rVbEUBoJ8Y6EsOKcBSe8=</DigestValue>
      </Reference>
      <Reference URI="/xl/worksheets/sheet3.xml?ContentType=application/vnd.openxmlformats-officedocument.spreadsheetml.worksheet+xml">
        <DigestMethod Algorithm="http://www.w3.org/2001/04/xmlenc#sha256"/>
        <DigestValue>h4NRO2ZoViv81RJWMexiHVPJrPLNgSBSV7iGA/1Rh2M=</DigestValue>
      </Reference>
      <Reference URI="/xl/worksheets/sheet4.xml?ContentType=application/vnd.openxmlformats-officedocument.spreadsheetml.worksheet+xml">
        <DigestMethod Algorithm="http://www.w3.org/2001/04/xmlenc#sha256"/>
        <DigestValue>XX7gRtXuXAqb4Vr4/vh2f3ctmK5Czm2bLMdOKZjo0PM=</DigestValue>
      </Reference>
      <Reference URI="/xl/worksheets/sheet5.xml?ContentType=application/vnd.openxmlformats-officedocument.spreadsheetml.worksheet+xml">
        <DigestMethod Algorithm="http://www.w3.org/2001/04/xmlenc#sha256"/>
        <DigestValue>LuUQ+P9sXLWAT00UejVLKahzULhKKvNs8Pk0MewCGiM=</DigestValue>
      </Reference>
      <Reference URI="/xl/worksheets/sheet6.xml?ContentType=application/vnd.openxmlformats-officedocument.spreadsheetml.worksheet+xml">
        <DigestMethod Algorithm="http://www.w3.org/2001/04/xmlenc#sha256"/>
        <DigestValue>Ij0+99LBxEKmQLV6xCOzvGOOlCdxwoq48W1Z+bnVpaw=</DigestValue>
      </Reference>
      <Reference URI="/xl/worksheets/sheet7.xml?ContentType=application/vnd.openxmlformats-officedocument.spreadsheetml.worksheet+xml">
        <DigestMethod Algorithm="http://www.w3.org/2001/04/xmlenc#sha256"/>
        <DigestValue>j3m5luTjeFLbD1R101Xgeg+VE2l8YpGNdrJVqVSYbPg=</DigestValue>
      </Reference>
      <Reference URI="/xl/worksheets/sheet8.xml?ContentType=application/vnd.openxmlformats-officedocument.spreadsheetml.worksheet+xml">
        <DigestMethod Algorithm="http://www.w3.org/2001/04/xmlenc#sha256"/>
        <DigestValue>3/In2U1sCaXQ7sx9gj/8j5eWWhVaUg9XUsxpOP6zEYQ=</DigestValue>
      </Reference>
      <Reference URI="/xl/worksheets/sheet9.xml?ContentType=application/vnd.openxmlformats-officedocument.spreadsheetml.worksheet+xml">
        <DigestMethod Algorithm="http://www.w3.org/2001/04/xmlenc#sha256"/>
        <DigestValue>K05fGNkECfe4bPjJRi90jwWmf84mnZ9PD8E+i6KLaWI=</DigestValue>
      </Reference>
    </Manifest>
    <SignatureProperties>
      <SignatureProperty Id="idSignatureTime" Target="#idPackageSignature">
        <mdssi:SignatureTime xmlns:mdssi="http://schemas.openxmlformats.org/package/2006/digital-signature">
          <mdssi:Format>YYYY-MM-DDThh:mm:ssTZD</mdssi:Format>
          <mdssi:Value>2025-02-07T06:40:02Z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2025-02-07T06:40:02Z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D+CwjcXREGQWGCvSBVfNX102Sl5gR1XG4lQ46bg6qxs=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AkmA3e38gIZ2Iq1mZirY0Nc9N6h0GFsCOjJzJvbZSYs=</DigestValue>
    </Reference>
  </SignedInfo>
  <SignatureValue>IDCoyMW403s97cXIpYGFYPCme9WdYkfByn2QsoIJ9vJxVS/kX0Jj6w9LfVZwEGfCpYVBi1/vKGDW
aS+8X+2l7u1LoAnhWeJvV6Qx8M1uXqogst3hvUmFhFvvPDzDKVupR8/tMHhfMhX9K1TuR13Hh1SA
TYBMrqIHKBA3+8Ksc53l9Kcggy0nKFpoloaYycEQ/GobBNATDZ/N7AQ+P9ausm8Xl6qamkK8DcrX
hEkTe8pwG5IPh5/9B/B/0nmoXRk2vO+ccEDGkLZ1YB1LE+zDTJz9Pf7HB0dC+h0m/NG1LBxHA8+p
xLVkSXVgdTnu5nEjFcnDdJPE2rrt0ZKfLUC98w==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bIeSy7GKfZ6EX+m86CzuHeoi0gu121Yu680R3NPl9g0=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hIAwo+ScaJL229IfReEYQRrVPdNwnpFnFxA5MGCXFjo=</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hTby1QRz42/+c6RiOBYcR1+0CG2dwB7UIjK+QmBn45o=</DigestValue>
      </Reference>
      <Reference URI="/xl/printerSettings/printerSettings11.bin?ContentType=application/vnd.openxmlformats-officedocument.spreadsheetml.printerSettings">
        <DigestMethod Algorithm="http://www.w3.org/2001/04/xmlenc#sha256"/>
        <DigestValue>BKxKTJ5IJgKFTBH/m/ouHoM12sf9C9hhmVxHdULGuFc=</DigestValue>
      </Reference>
      <Reference URI="/xl/printerSettings/printerSettings12.bin?ContentType=application/vnd.openxmlformats-officedocument.spreadsheetml.printerSettings">
        <DigestMethod Algorithm="http://www.w3.org/2001/04/xmlenc#sha256"/>
        <DigestValue>egGsXHimF/qq9p5p/erd7PW1GjFXHnUiEz/mLbKua0E=</DigestValue>
      </Reference>
      <Reference URI="/xl/printerSettings/printerSettings13.bin?ContentType=application/vnd.openxmlformats-officedocument.spreadsheetml.printerSettings">
        <DigestMethod Algorithm="http://www.w3.org/2001/04/xmlenc#sha256"/>
        <DigestValue>egGsXHimF/qq9p5p/erd7PW1GjFXHnUiEz/mLbKua0E=</DigestValue>
      </Reference>
      <Reference URI="/xl/printerSettings/printerSettings14.bin?ContentType=application/vnd.openxmlformats-officedocument.spreadsheetml.printerSettings">
        <DigestMethod Algorithm="http://www.w3.org/2001/04/xmlenc#sha256"/>
        <DigestValue>egGsXHimF/qq9p5p/erd7PW1GjFXHnUiEz/mLbKua0E=</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jAUAJUL9yfAPmgJiZ/u5FF5ax9ASYQf7J8OSOTfWNbI=</DigestValue>
      </Reference>
      <Reference URI="/xl/printerSettings/printerSettings4.bin?ContentType=application/vnd.openxmlformats-officedocument.spreadsheetml.printerSettings">
        <DigestMethod Algorithm="http://www.w3.org/2001/04/xmlenc#sha256"/>
        <DigestValue>egGsXHimF/qq9p5p/erd7PW1GjFXHnUiEz/mLbKua0E=</DigestValue>
      </Reference>
      <Reference URI="/xl/printerSettings/printerSettings5.bin?ContentType=application/vnd.openxmlformats-officedocument.spreadsheetml.printerSettings">
        <DigestMethod Algorithm="http://www.w3.org/2001/04/xmlenc#sha256"/>
        <DigestValue>egGsXHimF/qq9p5p/erd7PW1GjFXHnUiEz/mLbKua0E=</DigestValue>
      </Reference>
      <Reference URI="/xl/printerSettings/printerSettings6.bin?ContentType=application/vnd.openxmlformats-officedocument.spreadsheetml.printerSettings">
        <DigestMethod Algorithm="http://www.w3.org/2001/04/xmlenc#sha256"/>
        <DigestValue>egGsXHimF/qq9p5p/erd7PW1GjFXHnUiEz/mLbKua0E=</DigestValue>
      </Reference>
      <Reference URI="/xl/printerSettings/printerSettings7.bin?ContentType=application/vnd.openxmlformats-officedocument.spreadsheetml.printerSettings">
        <DigestMethod Algorithm="http://www.w3.org/2001/04/xmlenc#sha256"/>
        <DigestValue>egGsXHimF/qq9p5p/erd7PW1GjFXHnUiEz/mLbKua0E=</DigestValue>
      </Reference>
      <Reference URI="/xl/printerSettings/printerSettings8.bin?ContentType=application/vnd.openxmlformats-officedocument.spreadsheetml.printerSettings">
        <DigestMethod Algorithm="http://www.w3.org/2001/04/xmlenc#sha256"/>
        <DigestValue>egGsXHimF/qq9p5p/erd7PW1GjFXHnUiEz/mLbKua0E=</DigestValue>
      </Reference>
      <Reference URI="/xl/printerSettings/printerSettings9.bin?ContentType=application/vnd.openxmlformats-officedocument.spreadsheetml.printerSettings">
        <DigestMethod Algorithm="http://www.w3.org/2001/04/xmlenc#sha256"/>
        <DigestValue>9Lpb5JoDG4mxsiIpw8NaIBtScMUDkfandSfNodIcBLY=</DigestValue>
      </Reference>
      <Reference URI="/xl/sharedStrings.xml?ContentType=application/vnd.openxmlformats-officedocument.spreadsheetml.sharedStrings+xml">
        <DigestMethod Algorithm="http://www.w3.org/2001/04/xmlenc#sha256"/>
        <DigestValue>7TTPOR2rT0t3d3bjuXHALvhN2TJrEAL1orfpkTcY+qA=</DigestValue>
      </Reference>
      <Reference URI="/xl/styles.xml?ContentType=application/vnd.openxmlformats-officedocument.spreadsheetml.styles+xml">
        <DigestMethod Algorithm="http://www.w3.org/2001/04/xmlenc#sha256"/>
        <DigestValue>33Iu/ZuXD1MYNmEsWdrM2MLnG+vxN+mrNwibsmpVXRI=</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Ru36tEu16N1hCWEIwrT55n2p0oMYzkr56JA5o50LWYc=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dz9KyyI7aocEbsAamp1pKxJGjhXQH8LPySU08HHFm8g=</DigestValue>
      </Reference>
      <Reference URI="/xl/worksheets/sheet10.xml?ContentType=application/vnd.openxmlformats-officedocument.spreadsheetml.worksheet+xml">
        <DigestMethod Algorithm="http://www.w3.org/2001/04/xmlenc#sha256"/>
        <DigestValue>gTfIctr7DMVd237khK1DWm4ECoOSEeHuw67IUyfadR8=</DigestValue>
      </Reference>
      <Reference URI="/xl/worksheets/sheet11.xml?ContentType=application/vnd.openxmlformats-officedocument.spreadsheetml.worksheet+xml">
        <DigestMethod Algorithm="http://www.w3.org/2001/04/xmlenc#sha256"/>
        <DigestValue>VEIL7HlLf1PYrvnt67rnHxvIertq1VlrU7ihZGfDEN8=</DigestValue>
      </Reference>
      <Reference URI="/xl/worksheets/sheet12.xml?ContentType=application/vnd.openxmlformats-officedocument.spreadsheetml.worksheet+xml">
        <DigestMethod Algorithm="http://www.w3.org/2001/04/xmlenc#sha256"/>
        <DigestValue>ekkb1ABv/VloSob8sJYEPu20NLwJUZ/9nykB5SyYnzg=</DigestValue>
      </Reference>
      <Reference URI="/xl/worksheets/sheet13.xml?ContentType=application/vnd.openxmlformats-officedocument.spreadsheetml.worksheet+xml">
        <DigestMethod Algorithm="http://www.w3.org/2001/04/xmlenc#sha256"/>
        <DigestValue>4Wi9tsMKvnbim7EJctIWGD29pUqxA8QeurAuCkbRP84=</DigestValue>
      </Reference>
      <Reference URI="/xl/worksheets/sheet14.xml?ContentType=application/vnd.openxmlformats-officedocument.spreadsheetml.worksheet+xml">
        <DigestMethod Algorithm="http://www.w3.org/2001/04/xmlenc#sha256"/>
        <DigestValue>1f2dG90CjdrGBHEYTVVlw7lrwZ8d58u+mFALpKnZX5c=</DigestValue>
      </Reference>
      <Reference URI="/xl/worksheets/sheet2.xml?ContentType=application/vnd.openxmlformats-officedocument.spreadsheetml.worksheet+xml">
        <DigestMethod Algorithm="http://www.w3.org/2001/04/xmlenc#sha256"/>
        <DigestValue>y5HQyPNGXT1WR0K8jxui0A6rVbEUBoJ8Y6EsOKcBSe8=</DigestValue>
      </Reference>
      <Reference URI="/xl/worksheets/sheet3.xml?ContentType=application/vnd.openxmlformats-officedocument.spreadsheetml.worksheet+xml">
        <DigestMethod Algorithm="http://www.w3.org/2001/04/xmlenc#sha256"/>
        <DigestValue>UN9uQ0NBGDgEBEWLLrQpV8VXmjHoHvzPAoDk1jDlfh8=</DigestValue>
      </Reference>
      <Reference URI="/xl/worksheets/sheet4.xml?ContentType=application/vnd.openxmlformats-officedocument.spreadsheetml.worksheet+xml">
        <DigestMethod Algorithm="http://www.w3.org/2001/04/xmlenc#sha256"/>
        <DigestValue>FPd+YoZ5kjT6NJjA4Ms0tgEkODiltzRe5E05dEgwLp0=</DigestValue>
      </Reference>
      <Reference URI="/xl/worksheets/sheet5.xml?ContentType=application/vnd.openxmlformats-officedocument.spreadsheetml.worksheet+xml">
        <DigestMethod Algorithm="http://www.w3.org/2001/04/xmlenc#sha256"/>
        <DigestValue>LuUQ+P9sXLWAT00UejVLKahzULhKKvNs8Pk0MewCGiM=</DigestValue>
      </Reference>
      <Reference URI="/xl/worksheets/sheet6.xml?ContentType=application/vnd.openxmlformats-officedocument.spreadsheetml.worksheet+xml">
        <DigestMethod Algorithm="http://www.w3.org/2001/04/xmlenc#sha256"/>
        <DigestValue>QUClnbZhZh0UCNZ+mk93dTYnHZ9jCkwPmFqs8IHhf5I=</DigestValue>
      </Reference>
      <Reference URI="/xl/worksheets/sheet7.xml?ContentType=application/vnd.openxmlformats-officedocument.spreadsheetml.worksheet+xml">
        <DigestMethod Algorithm="http://www.w3.org/2001/04/xmlenc#sha256"/>
        <DigestValue>T4uRR/pNtZrzwxcmFdVyaoVG1vtCi3TG+dVjGjx8Enc=</DigestValue>
      </Reference>
      <Reference URI="/xl/worksheets/sheet8.xml?ContentType=application/vnd.openxmlformats-officedocument.spreadsheetml.worksheet+xml">
        <DigestMethod Algorithm="http://www.w3.org/2001/04/xmlenc#sha256"/>
        <DigestValue>2ZYqn8u3CiSDenN379mKb4IpPpvzR9hznHMfgmNGM4A=</DigestValue>
      </Reference>
      <Reference URI="/xl/worksheets/sheet9.xml?ContentType=application/vnd.openxmlformats-officedocument.spreadsheetml.worksheet+xml">
        <DigestMethod Algorithm="http://www.w3.org/2001/04/xmlenc#sha256"/>
        <DigestValue>fxjeole08RU5Xlj2GyzSojpBj26C7AqJDRNu3TwhtcQ=</DigestValue>
      </Reference>
    </Manifest>
    <SignatureProperties>
      <SignatureProperty Id="idSignatureTime" Target="#idPackageSignature">
        <mdssi:SignatureTime xmlns:mdssi="http://schemas.openxmlformats.org/package/2006/digital-signature">
          <mdssi:Format>YYYY-MM-DDThh:mm:ssTZD</mdssi:Format>
          <mdssi:Value>2025-02-07T07:01:38Z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2025-02-07T07:01:38Z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Thu IB. Le Ha Nhat</cp:lastModifiedBy>
  <cp:lastPrinted>2025-02-05T10:37:03Z</cp:lastPrinted>
  <dcterms:created xsi:type="dcterms:W3CDTF">2013-10-21T08:38:47Z</dcterms:created>
  <dcterms:modified xsi:type="dcterms:W3CDTF">2025-02-07T07:01:37Z</dcterms:modified>
</cp:coreProperties>
</file>