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16620" windowHeight="871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H45" i="27" l="1"/>
  <c r="H37" i="27"/>
  <c r="H39" i="27" s="1"/>
  <c r="H52" i="27" l="1"/>
  <c r="H53" i="27" s="1"/>
  <c r="I19" i="27" l="1"/>
  <c r="F20" i="27" s="1"/>
  <c r="G30" i="27" l="1"/>
  <c r="G31" i="27"/>
  <c r="G52" i="27" l="1"/>
  <c r="G53" i="27" s="1"/>
  <c r="G37" i="27" l="1"/>
  <c r="G39" i="27" s="1"/>
  <c r="H25" i="27" l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<sst xmlns="http://schemas.openxmlformats.org/spreadsheetml/2006/main" count="1392" uniqueCount="601">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</sst>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65" fontId="11" fillId="0" borderId="19" xfId="64" applyFont="1" applyFill="1" applyBorder="1" applyAlignment="1"/>
    <xf numFmtId="165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4" fontId="11" fillId="0" borderId="18" xfId="64" applyNumberFormat="1" applyFont="1" applyFill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43" fontId="11" fillId="0" borderId="19" xfId="65" applyNumberFormat="1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C25" zoomScale="75" zoomScaleNormal="75" workbookViewId="0">
      <selection activeCell="J45" sqref="J45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51" t="s">
        <v>563</v>
      </c>
      <c r="D1" s="351"/>
      <c r="E1" s="351"/>
      <c r="F1" s="351"/>
      <c r="G1" s="351"/>
      <c r="H1" s="351"/>
    </row>
    <row r="2" spans="3:8" ht="15.75" customHeight="1">
      <c r="C2" s="348" t="s">
        <v>564</v>
      </c>
      <c r="D2" s="348"/>
      <c r="E2" s="348"/>
      <c r="F2" s="348"/>
      <c r="G2" s="348"/>
      <c r="H2" s="348"/>
    </row>
    <row r="3" spans="3:8" ht="19.5" customHeight="1">
      <c r="C3" s="349" t="s">
        <v>582</v>
      </c>
      <c r="D3" s="349"/>
      <c r="E3" s="349"/>
      <c r="F3" s="349"/>
      <c r="G3" s="349"/>
      <c r="H3" s="349"/>
    </row>
    <row r="4" spans="3:8" ht="18" customHeight="1">
      <c r="C4" s="350" t="s">
        <v>565</v>
      </c>
      <c r="D4" s="350"/>
      <c r="E4" s="350"/>
      <c r="F4" s="350"/>
      <c r="G4" s="350"/>
      <c r="H4" s="350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51" t="s">
        <v>566</v>
      </c>
      <c r="D6" s="351"/>
      <c r="E6" s="351"/>
      <c r="F6" s="351"/>
      <c r="G6" s="351"/>
      <c r="H6" s="351"/>
    </row>
    <row r="7" spans="3:8" ht="15.75" customHeight="1">
      <c r="C7" s="351" t="s">
        <v>567</v>
      </c>
      <c r="D7" s="351"/>
      <c r="E7" s="351"/>
      <c r="F7" s="351"/>
      <c r="G7" s="351"/>
      <c r="H7" s="351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73" t="s">
        <v>572</v>
      </c>
      <c r="D18" s="373"/>
      <c r="E18" s="373"/>
      <c r="F18" s="161" t="str">
        <f>"Từ ngày "&amp;TEXT(I18,"dd/mm/yyyy")&amp;" đến "&amp;TEXT(I19,"dd/mm/yyyy")</f>
        <v>Từ ngày 03/02/2025 đến 09/02/2025</v>
      </c>
      <c r="I18" s="176">
        <v>45691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03/02/2025 to 09/02/2025</v>
      </c>
      <c r="I19" s="176">
        <f>I18+6</f>
        <v>45697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45698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61">
        <f>F20</f>
        <v>45698</v>
      </c>
      <c r="G21" s="361"/>
      <c r="H21" s="361"/>
      <c r="I21" s="361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52" t="s">
        <v>531</v>
      </c>
      <c r="D23" s="353"/>
      <c r="E23" s="354" t="s">
        <v>541</v>
      </c>
      <c r="F23" s="353"/>
      <c r="G23" s="280" t="s">
        <v>542</v>
      </c>
      <c r="H23" s="281" t="s">
        <v>560</v>
      </c>
      <c r="J23" s="179"/>
      <c r="M23" s="184"/>
    </row>
    <row r="24" spans="3:13" ht="15.75" customHeight="1">
      <c r="C24" s="355" t="s">
        <v>27</v>
      </c>
      <c r="D24" s="356"/>
      <c r="E24" s="357" t="s">
        <v>330</v>
      </c>
      <c r="F24" s="358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45697</v>
      </c>
      <c r="H25" s="189">
        <f>+I18-1</f>
        <v>45690</v>
      </c>
      <c r="I25" s="190"/>
      <c r="J25" s="179"/>
      <c r="M25" s="184"/>
    </row>
    <row r="26" spans="3:13" ht="15.75" customHeight="1">
      <c r="C26" s="346" t="s">
        <v>574</v>
      </c>
      <c r="D26" s="347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44">
        <v>1</v>
      </c>
      <c r="D28" s="345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9">
        <v>1.1000000000000001</v>
      </c>
      <c r="D30" s="360"/>
      <c r="E30" s="206" t="s">
        <v>584</v>
      </c>
      <c r="F30" s="207"/>
      <c r="G30" s="163">
        <f>H34</f>
        <v>223315171217</v>
      </c>
      <c r="H30" s="163">
        <v>223385611752</v>
      </c>
      <c r="I30" s="208"/>
      <c r="J30" s="209"/>
      <c r="K30" s="208"/>
      <c r="L30" s="208"/>
      <c r="M30" s="184"/>
    </row>
    <row r="31" spans="3:13" ht="15.75" customHeight="1">
      <c r="C31" s="341">
        <v>1.2</v>
      </c>
      <c r="D31" s="342"/>
      <c r="E31" s="210" t="s">
        <v>585</v>
      </c>
      <c r="F31" s="211"/>
      <c r="G31" s="255">
        <f>H35</f>
        <v>12445.03</v>
      </c>
      <c r="H31" s="255">
        <v>12448.96</v>
      </c>
      <c r="I31" s="208"/>
      <c r="J31" s="209"/>
      <c r="K31" s="208"/>
      <c r="L31" s="208"/>
      <c r="M31" s="184"/>
    </row>
    <row r="32" spans="3:13" ht="15.75" customHeight="1">
      <c r="C32" s="344">
        <v>2</v>
      </c>
      <c r="D32" s="345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9">
        <v>2.1</v>
      </c>
      <c r="D34" s="360"/>
      <c r="E34" s="206" t="s">
        <v>586</v>
      </c>
      <c r="F34" s="207"/>
      <c r="G34" s="163">
        <v>222995800124</v>
      </c>
      <c r="H34" s="163">
        <v>223315171217</v>
      </c>
      <c r="I34" s="208"/>
      <c r="J34" s="209"/>
      <c r="K34" s="208"/>
      <c r="L34" s="208"/>
      <c r="M34" s="214"/>
    </row>
    <row r="35" spans="3:13" ht="15.75" customHeight="1">
      <c r="C35" s="341">
        <v>2.2000000000000002</v>
      </c>
      <c r="D35" s="342"/>
      <c r="E35" s="215" t="s">
        <v>587</v>
      </c>
      <c r="F35" s="205"/>
      <c r="G35" s="255">
        <v>12682.19</v>
      </c>
      <c r="H35" s="255">
        <v>12445.03</v>
      </c>
      <c r="I35" s="208"/>
      <c r="J35" s="209"/>
      <c r="K35" s="208"/>
      <c r="L35" s="208"/>
    </row>
    <row r="36" spans="3:13" ht="15.75" customHeight="1">
      <c r="C36" s="362">
        <v>3</v>
      </c>
      <c r="D36" s="363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-319371093</v>
      </c>
      <c r="H37" s="298">
        <f>H34-H30</f>
        <v>-70440535</v>
      </c>
      <c r="I37" s="208"/>
      <c r="J37" s="209"/>
      <c r="K37" s="208"/>
      <c r="L37" s="208"/>
    </row>
    <row r="38" spans="3:13" ht="15.75" customHeight="1">
      <c r="C38" s="364">
        <v>3.1</v>
      </c>
      <c r="D38" s="365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4207480071</v>
      </c>
      <c r="H39" s="298">
        <f>H37-H41</f>
        <v>-70440535</v>
      </c>
      <c r="I39" s="208"/>
      <c r="J39" s="209"/>
      <c r="K39" s="208"/>
      <c r="L39" s="208"/>
    </row>
    <row r="40" spans="3:13" ht="15.75" customHeight="1">
      <c r="C40" s="339">
        <v>3.2</v>
      </c>
      <c r="D40" s="340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-4526851164</v>
      </c>
      <c r="H41" s="298">
        <v>0</v>
      </c>
      <c r="I41" s="208"/>
      <c r="J41" s="273"/>
      <c r="K41" s="208"/>
      <c r="L41" s="208"/>
    </row>
    <row r="42" spans="3:13" ht="15.75" customHeight="1">
      <c r="C42" s="339">
        <v>3.3</v>
      </c>
      <c r="D42" s="340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62">
        <v>4</v>
      </c>
      <c r="D44" s="366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1.9056603318754473E-2</v>
      </c>
      <c r="H45" s="262">
        <f>H35/H31-1</f>
        <v>-3.156890214121022E-4</v>
      </c>
      <c r="I45" s="198"/>
      <c r="J45" s="209"/>
      <c r="K45" s="208"/>
      <c r="L45" s="208"/>
    </row>
    <row r="46" spans="3:13" ht="15.75" customHeight="1">
      <c r="C46" s="362">
        <v>5</v>
      </c>
      <c r="D46" s="366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71">
        <v>5.0999999999999996</v>
      </c>
      <c r="D48" s="372"/>
      <c r="E48" s="237" t="s">
        <v>588</v>
      </c>
      <c r="F48" s="207"/>
      <c r="G48" s="299">
        <v>12961.94</v>
      </c>
      <c r="H48" s="277">
        <v>12961.94</v>
      </c>
      <c r="I48" s="208"/>
      <c r="J48" s="209"/>
      <c r="K48" s="208"/>
      <c r="L48" s="208"/>
    </row>
    <row r="49" spans="3:12" ht="15.75" customHeight="1">
      <c r="C49" s="371">
        <v>5.2</v>
      </c>
      <c r="D49" s="372"/>
      <c r="E49" s="238" t="s">
        <v>589</v>
      </c>
      <c r="F49" s="239"/>
      <c r="G49" s="299">
        <v>11317.72</v>
      </c>
      <c r="H49" s="278">
        <v>11317.72</v>
      </c>
      <c r="I49" s="208"/>
      <c r="J49" s="209"/>
      <c r="K49" s="208"/>
      <c r="L49" s="208"/>
    </row>
    <row r="50" spans="3:12" ht="15.75" customHeight="1">
      <c r="C50" s="369">
        <v>6</v>
      </c>
      <c r="D50" s="370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71">
        <v>6.1</v>
      </c>
      <c r="D51" s="372">
        <v>6.1</v>
      </c>
      <c r="E51" s="242" t="s">
        <v>596</v>
      </c>
      <c r="F51" s="243"/>
      <c r="G51" s="300">
        <v>119765.91</v>
      </c>
      <c r="H51" s="300">
        <v>122601.14</v>
      </c>
      <c r="I51" s="272"/>
      <c r="J51" s="209"/>
      <c r="K51" s="208"/>
      <c r="L51" s="208"/>
    </row>
    <row r="52" spans="3:12" ht="15.75" customHeight="1">
      <c r="C52" s="371">
        <v>6.2</v>
      </c>
      <c r="D52" s="372"/>
      <c r="E52" s="206" t="s">
        <v>590</v>
      </c>
      <c r="F52" s="237"/>
      <c r="G52" s="267">
        <f>G51*G35</f>
        <v>1518894026.1429</v>
      </c>
      <c r="H52" s="267">
        <f>H51*H35</f>
        <v>1525774865.3342001</v>
      </c>
      <c r="I52" s="271"/>
      <c r="J52" s="209"/>
      <c r="K52" s="208"/>
      <c r="L52" s="208"/>
    </row>
    <row r="53" spans="3:12" ht="15.75" customHeight="1" thickBot="1">
      <c r="C53" s="367">
        <v>6.2</v>
      </c>
      <c r="D53" s="368">
        <v>6.3</v>
      </c>
      <c r="E53" s="244" t="s">
        <v>594</v>
      </c>
      <c r="F53" s="244"/>
      <c r="G53" s="268">
        <f>G52/G34</f>
        <v>6.811312254752319E-3</v>
      </c>
      <c r="H53" s="268">
        <f>H52/H34</f>
        <v>6.8323833845196887E-3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36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43" t="s">
        <v>598</v>
      </c>
      <c r="H65" s="34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38"/>
      <c r="H69" s="338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G56:H56"/>
    <mergeCell ref="G68:H68"/>
    <mergeCell ref="G69:H69"/>
    <mergeCell ref="C40:D40"/>
    <mergeCell ref="C35:D35"/>
    <mergeCell ref="G65:H6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5KNvYv3433fHpA8rEqr7C09fagAOaGYOve/nGuKPWWU=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GeJNdm47tHXkp0gZpRM/d3S5lyWAS8RD/2Nk+2D/B4g=</DigestValue>
    </Reference>
  </SignedInfo>
  <SignatureValue>JUKTYbuHymkaJMy/srylO3AlLHEaI7sfu+2oLDPBcS+9mcE6moPmT9/sQy1A7BkSoNEuKCuVTW5J
XaNHEWwyOKVkG0yZYaEUqgxa4kEmgoJb90f5QpETFpg90hfPzhyDEUvvZ8IlkLm020osiOkvXpgq
oyVYcPieaP4dlBNJCHGTzklTJfmYFGwMxbO952U6En9VtrqmJ7qLlfALpYgxnZgng8izGTzWmRv7
03jahfhgF+RmTqikX6CmVWpm3hm6fCa1m8++I4j7cmQbmtLU95E0WZJ4IRCLPSsM2Nc+WipOvc37
GDDoeXZZ3zHh4M3TLx8Vyo4TlunFnml3Dh0Vmw==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YX1QsZU6wyu4vuc4SH49Hk57/j98j/Q2jLiP7P13iUU=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9cIdvbohchg7ojcm8zmQsIgjC3MX84xjnKWMrlEeBBA=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7dRr8/M6I80IeqDS2vIRIY3u2dFg0qi9/ZaUFIDf4kM=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2025-02-10T06:38:27Z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2025-02-10T06:38:27Z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RO5+AZG1+PtOTtSYdVMi3mLdcqAit+9ejj8u2aaKCnY=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8i68y8fdbev6oQ0u2JrFWzlW/EZ2IFWIljWJWQ8misI=</DigestValue>
    </Reference>
  </SignedInfo>
  <SignatureValue>NZcWnOPwSLkt+8n80vNGh9/Iz4yqJ8cZdoH5ZuA9TmM+5laWdzV+RTtC2nrdG6zd2M5tQ/4PKTRJ
NP8RlWL7azLxhSIocLtDHk37Jfgd/GBzJhi3y+7Oe+BJa5VHVPgJyFqyqkX96Cas7rczoT2fB9qn
bBdDYMM435kS90VFWmeXbCndOeU6BvDfA8RqgwsfRV/Y59kq5BmZnGazFxTPw2jj8oIdUdddpwOv
8JJhx+uB6vWGIESznNTD7za3XWfbvngiHNx7NIB8Qy6zSwD4uLHJmFyQz4HVV8gbaagzSs/ySNTz
8VXTT9s3/WUoqDWRXYR3hKfqe5lbtAHnxxTRQg==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YX1QsZU6wyu4vuc4SH49Hk57/j98j/Q2jLiP7P13iUU=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9cIdvbohchg7ojcm8zmQsIgjC3MX84xjnKWMrlEeBBA=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7dRr8/M6I80IeqDS2vIRIY3u2dFg0qi9/ZaUFIDf4kM=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2025-02-10T11:24:19Z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2025-02-10T11:24:19Z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2025-02-10T01:55:19Z</dcterms:modified>
</cp:coreProperties>
</file>