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ký số\2025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20" i="27" l="1"/>
  <c r="E39" i="27"/>
  <c r="E31" i="27" l="1"/>
  <c r="E45" i="27" s="1"/>
  <c r="E30" i="27"/>
  <c r="E37" i="27" s="1"/>
  <c r="G18" i="27" l="1"/>
  <c r="G19" i="27" l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<sst xmlns="http://schemas.openxmlformats.org/spreadsheetml/2006/main" count="1388" uniqueCount="595">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</sst>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0" t="s">
        <v>50</v>
      </c>
      <c r="B2" s="321"/>
      <c r="C2" s="321"/>
      <c r="D2" s="321"/>
      <c r="E2" s="321"/>
      <c r="F2" s="32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2" t="s">
        <v>51</v>
      </c>
      <c r="D3" s="322"/>
      <c r="E3" s="322"/>
      <c r="F3" s="322"/>
      <c r="G3" s="322"/>
      <c r="H3" s="322"/>
      <c r="I3" s="322"/>
      <c r="J3" s="322"/>
      <c r="K3" s="322"/>
      <c r="L3" s="322"/>
      <c r="M3" s="304" t="s">
        <v>23</v>
      </c>
      <c r="N3" s="312"/>
      <c r="O3" s="313" t="s">
        <v>24</v>
      </c>
      <c r="P3" s="314"/>
      <c r="Q3" s="304" t="s">
        <v>5</v>
      </c>
      <c r="R3" s="304"/>
      <c r="S3" s="312"/>
      <c r="T3" s="315"/>
      <c r="U3" s="306" t="s">
        <v>26</v>
      </c>
      <c r="V3" s="307"/>
      <c r="W3" s="308" t="s">
        <v>25</v>
      </c>
    </row>
    <row r="4" spans="1:23" ht="12.75" customHeight="1">
      <c r="A4" s="312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16" t="s">
        <v>52</v>
      </c>
      <c r="I4" s="304" t="s">
        <v>34</v>
      </c>
      <c r="J4" s="315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16" t="s">
        <v>36</v>
      </c>
      <c r="V4" s="304" t="s">
        <v>39</v>
      </c>
      <c r="W4" s="309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1"/>
      <c r="R5" s="311"/>
      <c r="S5" s="315"/>
      <c r="T5" s="311"/>
      <c r="U5" s="317"/>
      <c r="V5" s="305"/>
      <c r="W5" s="31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3">
        <f>+$B$6*$F$7/$C$7</f>
        <v>111000</v>
      </c>
      <c r="C8" s="323"/>
      <c r="D8" s="32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3" t="e">
        <f>+ ROUND((B11-B19)*F10/C10,0)</f>
        <v>#REF!</v>
      </c>
      <c r="C12" s="323"/>
      <c r="D12" s="32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4" t="s">
        <v>212</v>
      </c>
      <c r="C13" s="324"/>
      <c r="D13" s="32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3">
        <f>+IF($E$13=1,ROUNDDOWN($B$8*$F$10/$C$10,0),IF(MROUND($B$8*$F$10/$C$10,10)-($B$8*$F$10/$C$10)&gt;0,MROUND($B$8*$F$10/$C$10,10)-10,MROUND($B$8*$F$10/$C$10,10)))</f>
        <v>55500</v>
      </c>
      <c r="C14" s="323"/>
      <c r="D14" s="32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3">
        <f>ROUNDDOWN($B$8*$F$10/$C$10,0)-B14</f>
        <v>0</v>
      </c>
      <c r="C15" s="323"/>
      <c r="D15" s="32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4" t="s">
        <v>223</v>
      </c>
      <c r="C16" s="324"/>
      <c r="D16" s="32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3">
        <f>+IF($E$16=1,B17*B15,0)</f>
        <v>0</v>
      </c>
      <c r="C18" s="323"/>
      <c r="D18" s="32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3">
        <f>+B19*B14</f>
        <v>555000000</v>
      </c>
      <c r="C20" s="323"/>
      <c r="D20" s="32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2" zoomScale="93" zoomScaleNormal="93" workbookViewId="0">
      <selection activeCell="J39" sqref="J39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54" t="s">
        <v>561</v>
      </c>
      <c r="B1" s="354"/>
      <c r="C1" s="354"/>
      <c r="D1" s="354"/>
      <c r="E1" s="354"/>
      <c r="F1" s="354"/>
    </row>
    <row r="2" spans="1:6" ht="15.75" customHeight="1">
      <c r="A2" s="351" t="s">
        <v>562</v>
      </c>
      <c r="B2" s="351"/>
      <c r="C2" s="351"/>
      <c r="D2" s="351"/>
      <c r="E2" s="351"/>
      <c r="F2" s="351"/>
    </row>
    <row r="3" spans="1:6" ht="19.5" customHeight="1">
      <c r="A3" s="352" t="s">
        <v>580</v>
      </c>
      <c r="B3" s="352"/>
      <c r="C3" s="352"/>
      <c r="D3" s="352"/>
      <c r="E3" s="352"/>
      <c r="F3" s="352"/>
    </row>
    <row r="4" spans="1:6" ht="18" customHeight="1">
      <c r="A4" s="353" t="s">
        <v>563</v>
      </c>
      <c r="B4" s="353"/>
      <c r="C4" s="353"/>
      <c r="D4" s="353"/>
      <c r="E4" s="353"/>
      <c r="F4" s="353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4" t="s">
        <v>564</v>
      </c>
      <c r="B6" s="354"/>
      <c r="C6" s="354"/>
      <c r="D6" s="354"/>
      <c r="E6" s="354"/>
      <c r="F6" s="354"/>
    </row>
    <row r="7" spans="1:6" ht="15.75" customHeight="1">
      <c r="A7" s="354" t="s">
        <v>565</v>
      </c>
      <c r="B7" s="354"/>
      <c r="C7" s="354"/>
      <c r="D7" s="354"/>
      <c r="E7" s="354"/>
      <c r="F7" s="35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76" t="s">
        <v>570</v>
      </c>
      <c r="B18" s="376"/>
      <c r="C18" s="376"/>
      <c r="D18" s="161" t="str">
        <f>"Từ ngày "&amp;TEXT(G18,"dd/mm/yyyy")&amp;" đến "&amp;TEXT(G19,"dd/mm/yyyy")</f>
        <v>Từ ngày 20/01/2025 đến 26/01/2025</v>
      </c>
      <c r="G18" s="176">
        <f>F25+1</f>
        <v>45677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20/01/2025 to 26/01/2025</v>
      </c>
      <c r="G19" s="176">
        <f>+G18+6</f>
        <v>45683</v>
      </c>
    </row>
    <row r="20" spans="1:9" ht="15.75" customHeight="1">
      <c r="A20" s="179">
        <v>5</v>
      </c>
      <c r="B20" s="179" t="s">
        <v>578</v>
      </c>
      <c r="C20" s="179"/>
      <c r="D20" s="180">
        <f>G19+8</f>
        <v>45691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64">
        <f>D20</f>
        <v>45691</v>
      </c>
      <c r="E21" s="364"/>
      <c r="F21" s="364"/>
      <c r="G21" s="364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55" t="s">
        <v>531</v>
      </c>
      <c r="B23" s="356"/>
      <c r="C23" s="357" t="s">
        <v>541</v>
      </c>
      <c r="D23" s="356"/>
      <c r="E23" s="183" t="s">
        <v>542</v>
      </c>
      <c r="F23" s="270" t="s">
        <v>542</v>
      </c>
      <c r="I23" s="184"/>
    </row>
    <row r="24" spans="1:9" ht="15.75" customHeight="1">
      <c r="A24" s="358" t="s">
        <v>27</v>
      </c>
      <c r="B24" s="359"/>
      <c r="C24" s="360" t="s">
        <v>330</v>
      </c>
      <c r="D24" s="361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45683</v>
      </c>
      <c r="F25" s="190">
        <v>45676</v>
      </c>
      <c r="G25" s="191"/>
      <c r="I25" s="184"/>
    </row>
    <row r="26" spans="1:9" ht="15.75" customHeight="1">
      <c r="A26" s="349" t="s">
        <v>572</v>
      </c>
      <c r="B26" s="350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47">
        <v>1</v>
      </c>
      <c r="B28" s="348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62">
        <v>1.1000000000000001</v>
      </c>
      <c r="B30" s="363"/>
      <c r="C30" s="206" t="s">
        <v>582</v>
      </c>
      <c r="D30" s="207"/>
      <c r="E30" s="163">
        <f>F34</f>
        <v>154504834445</v>
      </c>
      <c r="F30" s="281">
        <v>155532901596</v>
      </c>
      <c r="G30" s="208"/>
      <c r="H30" s="208"/>
      <c r="I30" s="184"/>
    </row>
    <row r="31" spans="1:9" ht="15.75" customHeight="1">
      <c r="A31" s="345">
        <v>1.2</v>
      </c>
      <c r="B31" s="346"/>
      <c r="C31" s="209" t="s">
        <v>583</v>
      </c>
      <c r="D31" s="210"/>
      <c r="E31" s="258">
        <f>F35</f>
        <v>13939.96</v>
      </c>
      <c r="F31" s="282">
        <v>13885.62</v>
      </c>
      <c r="G31" s="208"/>
      <c r="H31" s="208"/>
      <c r="I31" s="184"/>
    </row>
    <row r="32" spans="1:9" ht="15.75" customHeight="1">
      <c r="A32" s="347">
        <v>2</v>
      </c>
      <c r="B32" s="348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62">
        <v>2.1</v>
      </c>
      <c r="B34" s="363"/>
      <c r="C34" s="206" t="s">
        <v>584</v>
      </c>
      <c r="D34" s="207"/>
      <c r="E34" s="163">
        <v>155141300594</v>
      </c>
      <c r="F34" s="281">
        <v>154504834445</v>
      </c>
      <c r="G34" s="208"/>
      <c r="H34" s="208"/>
      <c r="I34" s="213"/>
    </row>
    <row r="35" spans="1:9" ht="15.75" customHeight="1">
      <c r="A35" s="345">
        <v>2.2000000000000002</v>
      </c>
      <c r="B35" s="346"/>
      <c r="C35" s="214" t="s">
        <v>585</v>
      </c>
      <c r="D35" s="205"/>
      <c r="E35" s="258">
        <v>14036.24</v>
      </c>
      <c r="F35" s="282">
        <v>13939.96</v>
      </c>
      <c r="G35" s="208"/>
      <c r="H35" s="208"/>
    </row>
    <row r="36" spans="1:9" ht="15.75" customHeight="1">
      <c r="A36" s="365">
        <v>3</v>
      </c>
      <c r="B36" s="366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636466149</v>
      </c>
      <c r="F37" s="286">
        <v>-1028067151</v>
      </c>
      <c r="G37" s="208"/>
      <c r="H37" s="208"/>
    </row>
    <row r="38" spans="1:9" ht="15.75" customHeight="1">
      <c r="A38" s="367">
        <v>3.1</v>
      </c>
      <c r="B38" s="368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1063730665</v>
      </c>
      <c r="F39" s="287">
        <v>606588977</v>
      </c>
      <c r="G39" s="208"/>
      <c r="H39" s="208"/>
    </row>
    <row r="40" spans="1:9" ht="15.75" customHeight="1">
      <c r="A40" s="343">
        <v>3.2</v>
      </c>
      <c r="B40" s="344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-427264516</v>
      </c>
      <c r="F41" s="286">
        <v>-1634656128</v>
      </c>
      <c r="G41" s="208"/>
      <c r="H41" s="208"/>
    </row>
    <row r="42" spans="1:9" ht="15.75" customHeight="1">
      <c r="A42" s="343">
        <v>3.3</v>
      </c>
      <c r="B42" s="344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65">
        <v>4</v>
      </c>
      <c r="B44" s="369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6.906763003624139E-3</v>
      </c>
      <c r="F45" s="292">
        <v>3.9134010580728074E-3</v>
      </c>
      <c r="G45" s="199"/>
      <c r="H45" s="208"/>
    </row>
    <row r="46" spans="1:9" ht="15.75" customHeight="1">
      <c r="A46" s="365">
        <v>5</v>
      </c>
      <c r="B46" s="369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74">
        <v>5.0999999999999996</v>
      </c>
      <c r="B48" s="375"/>
      <c r="C48" s="238" t="s">
        <v>586</v>
      </c>
      <c r="D48" s="207"/>
      <c r="E48" s="301">
        <v>14499.55</v>
      </c>
      <c r="F48" s="296">
        <v>14499.55</v>
      </c>
      <c r="H48" s="208"/>
    </row>
    <row r="49" spans="1:8" ht="15.75" customHeight="1">
      <c r="A49" s="374">
        <v>5.2</v>
      </c>
      <c r="B49" s="375"/>
      <c r="C49" s="239" t="s">
        <v>587</v>
      </c>
      <c r="D49" s="240"/>
      <c r="E49" s="301">
        <v>13383.15</v>
      </c>
      <c r="F49" s="295">
        <v>13383.15</v>
      </c>
      <c r="G49" s="208"/>
      <c r="H49" s="208"/>
    </row>
    <row r="50" spans="1:8" ht="15.75" customHeight="1">
      <c r="A50" s="372">
        <v>6</v>
      </c>
      <c r="B50" s="373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74">
        <v>6.1</v>
      </c>
      <c r="B51" s="375">
        <v>6.1</v>
      </c>
      <c r="C51" s="243" t="s">
        <v>594</v>
      </c>
      <c r="D51" s="244"/>
      <c r="E51" s="278">
        <v>192924.93</v>
      </c>
      <c r="F51" s="278">
        <v>192924.93</v>
      </c>
      <c r="G51" s="302"/>
      <c r="H51" s="208"/>
    </row>
    <row r="52" spans="1:8" ht="15.75" customHeight="1">
      <c r="A52" s="374">
        <v>6.2</v>
      </c>
      <c r="B52" s="375"/>
      <c r="C52" s="206" t="s">
        <v>588</v>
      </c>
      <c r="D52" s="238"/>
      <c r="E52" s="303">
        <v>2707940619.4632001</v>
      </c>
      <c r="F52" s="278">
        <v>2689365807.2027998</v>
      </c>
      <c r="G52" s="300"/>
      <c r="H52" s="208"/>
    </row>
    <row r="53" spans="1:8" ht="15.75" customHeight="1" thickBot="1">
      <c r="A53" s="370">
        <v>6.2</v>
      </c>
      <c r="B53" s="371">
        <v>6.3</v>
      </c>
      <c r="C53" s="245" t="s">
        <v>593</v>
      </c>
      <c r="D53" s="245"/>
      <c r="E53" s="279">
        <v>1.7454672669979718E-2</v>
      </c>
      <c r="F53" s="280">
        <v>1.7406353767914939E-2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39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41"/>
      <c r="F63" s="341"/>
    </row>
    <row r="64" spans="1:8" ht="14.25" customHeight="1">
      <c r="A64" s="253"/>
      <c r="B64" s="253"/>
      <c r="C64" s="254"/>
      <c r="D64" s="173"/>
      <c r="E64" s="342"/>
      <c r="F64" s="342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3YWYJbrQt6PgCeTIXgpdusOjpD0yF3XPcm6p0Kt+2bE=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jQ8iyTUA+/ZUIJ0wK6rOVBBh7a3U1JDLIImdY0EUG2o=</DigestValue>
    </Reference>
  </SignedInfo>
  <SignatureValue>Z5tUP8FMS8Pa/YtUryTZt6fcrqIGku9UA4nzh2xb0Wa8v5uRgFYHnE3SJvylvEjC8DRrK1P5JixU
O6hYujVsUxkN38Qx1OUQ2OxkuPPvkQy2ESe3PYj7uJuiadS0KFCwtpH0J6jt9WYFmIUCBEtOhxWf
1okrxWoRHxxcCkqW4t9QRxgGAzOmDF/p7aRGhdzt+GR4X93gljPr7m+rnqZJyKGTT6xDzmQkk+qD
mZt9Oeau689EEGBgLXnay8Nwh+K0OT/T+H13bPPOmAOC2gKtGMiU9uGm/hikvvhGDmRygL7LGOb4
3/T8hpNyIauD+jGNvih+AVxU0oD/SY9L/yb2hg==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skP0ASOP6Njj9j9LtsELeIsIqRSytmORUV/06zpKVJ4=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VbJus73Os8HYmLwjEKiyvKE5xWCXllVv/CAI1M18BrU=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d+bQxkehxttRDyrhVjbKYQzlqCfyKClDMeipcSSN9wY=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PhP7EcNKcpBvpdVbHz1llfBWeizIQehahWk4D9TaZwM=</DigestValue>
      </Reference>
      <Reference URI="/xl/worksheets/sheet3.xml?ContentType=application/vnd.openxmlformats-officedocument.spreadsheetml.worksheet+xml">
        <DigestMethod Algorithm="http://www.w3.org/2001/04/xmlenc#sha256"/>
        <DigestValue>fsshSjejURgsjIBg/FzavEpOjUirTf9BtRUD9NO5F18=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jdeGW0Jy3/MvMUlgPXJECSRCcXGHePq7GK/X1RR8gYY=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2025-02-03T07:21:18Z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2025-02-03T07:21:18Z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nntk0j3wPFpftj6C82/kHN/NvNBmVDewGdQvlvepXUo=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gelzX1vHW9iEADPe4GXv2RGfXH6Xy2sagcUMazJvBqk=</DigestValue>
    </Reference>
  </SignedInfo>
  <SignatureValue>FQZW7l+dxwpoURuQ8NdoHtnkHXX5FtPLs14ywa49iFb3ZY5/Wacj6aKQjHaVvs9eZciW4Dpq+zfD
uy5JoaTUqPMsj4/fb1VUG4Ll7yr7MB7j2qJzhcuYBHltVeHJDkHKuy/koDMxW40b0adPPBkMxR0C
IMTQHFPFgBn0K6jd1se0aV8IlFZz81r/9gqJX2dDxZ97UzCcC+prFoDVW5qF3bSPqpucbXbVEjLI
fyaEvLKCF4C4+HrX+xAaONbYtCjE0A/5Ib/FQvKBbzH03kpJWkbfGFtD9X0Cup0juxv89gGvngYL
HixQor9qd5Qom3Dy7rbJOlgZAWGLP/ebnEaf1g==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skP0ASOP6Njj9j9LtsELeIsIqRSytmORUV/06zpKVJ4=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VbJus73Os8HYmLwjEKiyvKE5xWCXllVv/CAI1M18BrU=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d+bQxkehxttRDyrhVjbKYQzlqCfyKClDMeipcSSN9wY=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PhP7EcNKcpBvpdVbHz1llfBWeizIQehahWk4D9TaZwM=</DigestValue>
      </Reference>
      <Reference URI="/xl/worksheets/sheet3.xml?ContentType=application/vnd.openxmlformats-officedocument.spreadsheetml.worksheet+xml">
        <DigestMethod Algorithm="http://www.w3.org/2001/04/xmlenc#sha256"/>
        <DigestValue>fsshSjejURgsjIBg/FzavEpOjUirTf9BtRUD9NO5F18=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jdeGW0Jy3/MvMUlgPXJECSRCcXGHePq7GK/X1RR8gYY=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2025-02-03T10:05:25Z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2025-02-03T10:05:25Z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2025-02-03T05:46:06Z</cp:lastPrinted>
  <dcterms:created xsi:type="dcterms:W3CDTF">2014-09-25T08:23:57Z</dcterms:created>
  <dcterms:modified xsi:type="dcterms:W3CDTF">2025-02-03T05:46:10Z</dcterms:modified>
</cp:coreProperties>
</file>