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IT - QUY DAU TU BAT DONG SAN TECHCOM VIET NAM - 8710168 - BIDB500086\BAO CAO DINH KY\NAV TUAN\"/>
    </mc:Choice>
  </mc:AlternateContent>
  <bookViews>
    <workbookView xWindow="0" yWindow="0" windowWidth="21030" windowHeight="1189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print'!$A$1:$F$81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7" i="27" l="1"/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<sst xmlns="http://schemas.openxmlformats.org/spreadsheetml/2006/main" count="1409" uniqueCount="616">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</sst>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45" xfId="0" applyFont="1" applyBorder="1" applyAlignment="1">
      <alignment horizontal="center" vertical="top" wrapText="1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  <xf numFmtId="0" fontId="76" fillId="0" borderId="0" xfId="0" applyFont="1" applyAlignment="1">
      <alignment horizontal="center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82" fillId="0" borderId="0" xfId="0" applyFont="1" applyAlignment="1">
      <alignment horizontal="left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45" t="s">
        <v>50</v>
      </c>
      <c r="B2" s="346"/>
      <c r="C2" s="346"/>
      <c r="D2" s="346"/>
      <c r="E2" s="346"/>
      <c r="F2" s="34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47" t="s">
        <v>51</v>
      </c>
      <c r="D3" s="347"/>
      <c r="E3" s="347"/>
      <c r="F3" s="347"/>
      <c r="G3" s="347"/>
      <c r="H3" s="347"/>
      <c r="I3" s="347"/>
      <c r="J3" s="347"/>
      <c r="K3" s="347"/>
      <c r="L3" s="347"/>
      <c r="M3" s="348" t="s">
        <v>23</v>
      </c>
      <c r="N3" s="355"/>
      <c r="O3" s="362" t="s">
        <v>24</v>
      </c>
      <c r="P3" s="363"/>
      <c r="Q3" s="348" t="s">
        <v>5</v>
      </c>
      <c r="R3" s="348"/>
      <c r="S3" s="355"/>
      <c r="T3" s="350"/>
      <c r="U3" s="357" t="s">
        <v>26</v>
      </c>
      <c r="V3" s="358"/>
      <c r="W3" s="359" t="s">
        <v>25</v>
      </c>
    </row>
    <row r="4" spans="1:23" ht="12.75" customHeight="1">
      <c r="A4" s="355" t="s">
        <v>27</v>
      </c>
      <c r="B4" s="348" t="s">
        <v>28</v>
      </c>
      <c r="C4" s="348" t="s">
        <v>29</v>
      </c>
      <c r="D4" s="348" t="s">
        <v>30</v>
      </c>
      <c r="E4" s="348" t="s">
        <v>31</v>
      </c>
      <c r="F4" s="348" t="s">
        <v>32</v>
      </c>
      <c r="G4" s="348" t="s">
        <v>33</v>
      </c>
      <c r="H4" s="351" t="s">
        <v>52</v>
      </c>
      <c r="I4" s="348" t="s">
        <v>34</v>
      </c>
      <c r="J4" s="350"/>
      <c r="K4" s="348" t="s">
        <v>35</v>
      </c>
      <c r="L4" s="348" t="s">
        <v>36</v>
      </c>
      <c r="M4" s="348" t="s">
        <v>35</v>
      </c>
      <c r="N4" s="348" t="s">
        <v>37</v>
      </c>
      <c r="O4" s="348" t="s">
        <v>35</v>
      </c>
      <c r="P4" s="348" t="s">
        <v>37</v>
      </c>
      <c r="Q4" s="348" t="s">
        <v>38</v>
      </c>
      <c r="R4" s="348" t="s">
        <v>39</v>
      </c>
      <c r="S4" s="348" t="s">
        <v>36</v>
      </c>
      <c r="T4" s="348" t="s">
        <v>39</v>
      </c>
      <c r="U4" s="351" t="s">
        <v>36</v>
      </c>
      <c r="V4" s="348" t="s">
        <v>39</v>
      </c>
      <c r="W4" s="360"/>
    </row>
    <row r="5" spans="1:23">
      <c r="A5" s="350"/>
      <c r="B5" s="350"/>
      <c r="C5" s="350"/>
      <c r="D5" s="350"/>
      <c r="E5" s="350"/>
      <c r="F5" s="350"/>
      <c r="G5" s="350"/>
      <c r="H5" s="352"/>
      <c r="I5" s="106" t="s">
        <v>40</v>
      </c>
      <c r="J5" s="106" t="s">
        <v>41</v>
      </c>
      <c r="K5" s="350"/>
      <c r="L5" s="350"/>
      <c r="M5" s="350"/>
      <c r="N5" s="350"/>
      <c r="O5" s="350"/>
      <c r="P5" s="350"/>
      <c r="Q5" s="349"/>
      <c r="R5" s="349"/>
      <c r="S5" s="350"/>
      <c r="T5" s="349"/>
      <c r="U5" s="352"/>
      <c r="V5" s="356"/>
      <c r="W5" s="361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53" t="s">
        <v>5</v>
      </c>
      <c r="B179" s="35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69" t="s">
        <v>210</v>
      </c>
      <c r="B1" s="369"/>
      <c r="C1" s="369"/>
      <c r="D1" s="369"/>
      <c r="E1" s="369"/>
      <c r="F1" s="369"/>
      <c r="G1" s="369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70" t="e">
        <f>#REF!</f>
        <v>#REF!</v>
      </c>
      <c r="C2" s="371"/>
      <c r="D2" s="371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68"/>
      <c r="C3" s="368"/>
      <c r="D3" s="368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64">
        <v>41948</v>
      </c>
      <c r="C4" s="364"/>
      <c r="D4" s="36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64">
        <v>41949</v>
      </c>
      <c r="C5" s="364"/>
      <c r="D5" s="36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68">
        <v>111000</v>
      </c>
      <c r="C6" s="368"/>
      <c r="D6" s="368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66">
        <f>+$B$6*$F$7/$C$7</f>
        <v>111000</v>
      </c>
      <c r="C8" s="366"/>
      <c r="D8" s="366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64" t="s">
        <v>226</v>
      </c>
      <c r="C9" s="364"/>
      <c r="D9" s="36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68" t="e">
        <f>VLOOKUP(I11,#REF!,4,0)*1000</f>
        <v>#REF!</v>
      </c>
      <c r="C11" s="368"/>
      <c r="D11" s="368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66" t="e">
        <f>+ ROUND((B11-B19)*F10/C10,0)</f>
        <v>#REF!</v>
      </c>
      <c r="C12" s="366"/>
      <c r="D12" s="366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67" t="s">
        <v>212</v>
      </c>
      <c r="C13" s="367"/>
      <c r="D13" s="367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66">
        <f>+IF($E$13=1,ROUNDDOWN($B$8*$F$10/$C$10,0),IF(MROUND($B$8*$F$10/$C$10,10)-($B$8*$F$10/$C$10)&gt;0,MROUND($B$8*$F$10/$C$10,10)-10,MROUND($B$8*$F$10/$C$10,10)))</f>
        <v>55500</v>
      </c>
      <c r="C14" s="366"/>
      <c r="D14" s="366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66">
        <f>ROUNDDOWN($B$8*$F$10/$C$10,0)-B14</f>
        <v>0</v>
      </c>
      <c r="C15" s="366"/>
      <c r="D15" s="366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67" t="s">
        <v>223</v>
      </c>
      <c r="C16" s="367"/>
      <c r="D16" s="367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68">
        <v>10000</v>
      </c>
      <c r="C17" s="368"/>
      <c r="D17" s="368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66">
        <f>+IF($E$16=1,B17*B15,0)</f>
        <v>0</v>
      </c>
      <c r="C18" s="366"/>
      <c r="D18" s="366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68">
        <v>10000</v>
      </c>
      <c r="C19" s="368"/>
      <c r="D19" s="368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66">
        <f>+B19*B14</f>
        <v>555000000</v>
      </c>
      <c r="C20" s="366"/>
      <c r="D20" s="366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64"/>
      <c r="C21" s="364"/>
      <c r="D21" s="36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65" t="s">
        <v>241</v>
      </c>
      <c r="F23" s="365"/>
      <c r="G23" s="36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77" t="s">
        <v>14</v>
      </c>
      <c r="C39" s="377"/>
      <c r="D39" s="377"/>
      <c r="E39" s="377"/>
      <c r="F39" s="377"/>
      <c r="G39" s="377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78"/>
      <c r="E43" s="379"/>
      <c r="F43" s="379"/>
      <c r="G43" s="379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28" zoomScale="70" zoomScaleNormal="70" zoomScaleSheetLayoutView="70" workbookViewId="0">
      <selection activeCell="E51" sqref="E51"/>
    </sheetView>
  </sheetViews>
  <sheetFormatPr defaultColWidth="9.140625" defaultRowHeight="19.5"/>
  <cols>
    <col min="1" max="1" width="2.140625" style="161" customWidth="1"/>
    <col min="2" max="2" width="6.42578125" style="161" customWidth="1"/>
    <col min="3" max="3" width="30.42578125" style="161" customWidth="1"/>
    <col min="4" max="4" width="49.42578125" style="161" customWidth="1"/>
    <col min="5" max="5" width="29.5703125" style="177" customWidth="1"/>
    <col min="6" max="6" width="29.42578125" style="161" customWidth="1"/>
    <col min="7" max="7" width="21.42578125" style="161" customWidth="1"/>
    <col min="8" max="8" width="17.5703125" style="161" bestFit="1" customWidth="1"/>
    <col min="9" max="9" width="14.28515625" style="161" bestFit="1" customWidth="1"/>
    <col min="10" max="10" width="11.85546875" style="161" bestFit="1" customWidth="1"/>
    <col min="11" max="11" width="19" style="161" bestFit="1" customWidth="1"/>
    <col min="12" max="16384" width="9.140625" style="161"/>
  </cols>
  <sheetData>
    <row r="1" spans="1:9" ht="29.25" customHeight="1">
      <c r="A1" s="394" t="s">
        <v>586</v>
      </c>
      <c r="B1" s="394"/>
      <c r="C1" s="394"/>
      <c r="D1" s="394"/>
      <c r="E1" s="394"/>
      <c r="F1" s="394"/>
    </row>
    <row r="2" spans="1:9" ht="21.75" customHeight="1">
      <c r="A2" s="413" t="s">
        <v>587</v>
      </c>
      <c r="B2" s="413"/>
      <c r="C2" s="413"/>
      <c r="D2" s="413"/>
      <c r="E2" s="413"/>
      <c r="F2" s="413"/>
    </row>
    <row r="3" spans="1:9" ht="25.5" customHeight="1">
      <c r="A3" s="414" t="s">
        <v>588</v>
      </c>
      <c r="B3" s="414"/>
      <c r="C3" s="414"/>
      <c r="D3" s="414"/>
      <c r="E3" s="414"/>
      <c r="F3" s="414"/>
    </row>
    <row r="4" spans="1:9" ht="26.25" customHeight="1">
      <c r="A4" s="415" t="s">
        <v>589</v>
      </c>
      <c r="B4" s="415"/>
      <c r="C4" s="415"/>
      <c r="D4" s="415"/>
      <c r="E4" s="415"/>
      <c r="F4" s="415"/>
    </row>
    <row r="5" spans="1:9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>
      <c r="A9" s="162"/>
      <c r="B9" s="162"/>
      <c r="C9" s="168"/>
      <c r="D9" s="169"/>
      <c r="E9" s="165"/>
      <c r="F9" s="162"/>
      <c r="G9" s="166"/>
      <c r="I9" s="167"/>
    </row>
    <row r="10" spans="1:9">
      <c r="A10" s="170" t="s">
        <v>532</v>
      </c>
      <c r="B10" s="170"/>
      <c r="C10" s="170"/>
      <c r="D10" s="170" t="s">
        <v>576</v>
      </c>
      <c r="E10" s="171"/>
      <c r="F10" s="172"/>
    </row>
    <row r="11" spans="1:9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>
      <c r="A12" s="170" t="s">
        <v>534</v>
      </c>
      <c r="B12" s="170"/>
      <c r="C12" s="170"/>
      <c r="D12" s="170" t="s">
        <v>535</v>
      </c>
      <c r="E12" s="174"/>
    </row>
    <row r="13" spans="1:9">
      <c r="A13" s="172"/>
      <c r="B13" s="173" t="s">
        <v>536</v>
      </c>
      <c r="C13" s="172"/>
      <c r="D13" s="173" t="s">
        <v>537</v>
      </c>
      <c r="E13" s="171"/>
    </row>
    <row r="14" spans="1:9" s="175" customFormat="1">
      <c r="A14" s="170" t="s">
        <v>538</v>
      </c>
      <c r="B14" s="170"/>
      <c r="C14" s="170"/>
      <c r="D14" s="170" t="s">
        <v>572</v>
      </c>
      <c r="E14" s="176"/>
    </row>
    <row r="15" spans="1:9">
      <c r="A15" s="172"/>
      <c r="B15" s="173" t="s">
        <v>539</v>
      </c>
      <c r="C15" s="172"/>
      <c r="D15" s="173" t="s">
        <v>573</v>
      </c>
    </row>
    <row r="16" spans="1:9">
      <c r="A16" s="178" t="s">
        <v>578</v>
      </c>
      <c r="B16" s="173"/>
      <c r="C16" s="172"/>
      <c r="D16" s="178" t="s">
        <v>579</v>
      </c>
    </row>
    <row r="17" spans="1:11">
      <c r="A17" s="405" t="s">
        <v>594</v>
      </c>
      <c r="B17" s="405"/>
      <c r="C17" s="405"/>
      <c r="D17" s="179" t="str">
        <f>"Từ ngày "&amp;TEXT(G17,"dd/mm/yyyy;@")&amp;" đến "&amp;TEXT(G18,"dd/mm/yyyy;@")</f>
        <v>Từ ngày 18/12/2024 đến 24/12/2024</v>
      </c>
      <c r="G17" s="166">
        <f>F24+1</f>
        <v>45644</v>
      </c>
    </row>
    <row r="18" spans="1:11">
      <c r="A18" s="180"/>
      <c r="B18" s="181" t="s">
        <v>591</v>
      </c>
      <c r="C18" s="180"/>
      <c r="D18" s="182" t="str">
        <f>"From "&amp;TEXT(G17,"dd/mm/yyyy;@")&amp;" to "&amp;TEXT(G18,"dd/mm/yyyy;@")</f>
        <v>From 18/12/2024 to 24/12/2024</v>
      </c>
      <c r="G18" s="166">
        <f>G17+6</f>
        <v>45650</v>
      </c>
      <c r="H18" s="183"/>
    </row>
    <row r="19" spans="1:11" s="175" customFormat="1">
      <c r="A19" s="405" t="s">
        <v>590</v>
      </c>
      <c r="B19" s="405"/>
      <c r="C19" s="405"/>
      <c r="D19" s="179">
        <f>G18+2</f>
        <v>45652</v>
      </c>
      <c r="E19" s="176"/>
      <c r="G19" s="184"/>
    </row>
    <row r="20" spans="1:11">
      <c r="A20" s="180"/>
      <c r="B20" s="181" t="s">
        <v>540</v>
      </c>
      <c r="C20" s="180"/>
      <c r="D20" s="182">
        <f>D19</f>
        <v>45652</v>
      </c>
      <c r="G20" s="185"/>
    </row>
    <row r="21" spans="1:11" ht="22.5" customHeight="1" thickBot="1">
      <c r="A21" s="186"/>
      <c r="B21" s="186"/>
      <c r="C21" s="186"/>
      <c r="D21" s="186"/>
      <c r="E21" s="187"/>
      <c r="F21" s="188" t="s">
        <v>541</v>
      </c>
    </row>
    <row r="22" spans="1:11">
      <c r="A22" s="406" t="s">
        <v>531</v>
      </c>
      <c r="B22" s="407"/>
      <c r="C22" s="408" t="s">
        <v>542</v>
      </c>
      <c r="D22" s="407"/>
      <c r="E22" s="189" t="s">
        <v>543</v>
      </c>
      <c r="F22" s="190" t="s">
        <v>575</v>
      </c>
      <c r="K22" s="191"/>
    </row>
    <row r="23" spans="1:11">
      <c r="A23" s="409" t="s">
        <v>27</v>
      </c>
      <c r="B23" s="410"/>
      <c r="C23" s="411" t="s">
        <v>330</v>
      </c>
      <c r="D23" s="412"/>
      <c r="E23" s="192" t="s">
        <v>544</v>
      </c>
      <c r="F23" s="193" t="s">
        <v>574</v>
      </c>
      <c r="K23" s="191"/>
    </row>
    <row r="24" spans="1:11">
      <c r="A24" s="194"/>
      <c r="B24" s="195"/>
      <c r="C24" s="196"/>
      <c r="D24" s="196"/>
      <c r="E24" s="197">
        <f>+G18</f>
        <v>45650</v>
      </c>
      <c r="F24" s="198">
        <v>45643</v>
      </c>
      <c r="G24" s="185"/>
      <c r="K24" s="191"/>
    </row>
    <row r="25" spans="1:11">
      <c r="A25" s="416" t="s">
        <v>595</v>
      </c>
      <c r="B25" s="417"/>
      <c r="C25" s="199" t="s">
        <v>545</v>
      </c>
      <c r="D25" s="199"/>
      <c r="E25" s="200"/>
      <c r="F25" s="201"/>
      <c r="K25" s="202"/>
    </row>
    <row r="26" spans="1:11" ht="20.2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>
      <c r="A27" s="418">
        <v>1</v>
      </c>
      <c r="B27" s="419"/>
      <c r="C27" s="209" t="s">
        <v>547</v>
      </c>
      <c r="D27" s="210"/>
      <c r="E27" s="211"/>
      <c r="F27" s="212"/>
      <c r="H27" s="213"/>
      <c r="K27" s="202"/>
    </row>
    <row r="28" spans="1:11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>
      <c r="A29" s="420">
        <v>1.1000000000000001</v>
      </c>
      <c r="B29" s="421"/>
      <c r="C29" s="220" t="s">
        <v>603</v>
      </c>
      <c r="D29" s="221"/>
      <c r="E29" s="222">
        <f>F33</f>
        <v>45255367484</v>
      </c>
      <c r="F29" s="223">
        <v>45158436418</v>
      </c>
      <c r="G29" s="224"/>
      <c r="H29" s="225"/>
      <c r="I29" s="224"/>
      <c r="K29" s="191"/>
    </row>
    <row r="30" spans="1:11">
      <c r="A30" s="422">
        <v>1.2</v>
      </c>
      <c r="B30" s="423"/>
      <c r="C30" s="226" t="s">
        <v>604</v>
      </c>
      <c r="D30" s="227"/>
      <c r="E30" s="228">
        <f>F34</f>
        <v>9051.07</v>
      </c>
      <c r="F30" s="229">
        <v>9031.68</v>
      </c>
      <c r="G30" s="224"/>
      <c r="H30" s="225"/>
      <c r="I30" s="224"/>
      <c r="K30" s="191"/>
    </row>
    <row r="31" spans="1:11">
      <c r="A31" s="418">
        <v>2</v>
      </c>
      <c r="B31" s="419"/>
      <c r="C31" s="209" t="s">
        <v>549</v>
      </c>
      <c r="D31" s="210"/>
      <c r="E31" s="230"/>
      <c r="F31" s="231"/>
      <c r="H31" s="225"/>
      <c r="I31" s="224"/>
      <c r="K31" s="191"/>
    </row>
    <row r="32" spans="1:11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>
      <c r="A33" s="387">
        <v>2.1</v>
      </c>
      <c r="B33" s="388"/>
      <c r="C33" s="220" t="s">
        <v>605</v>
      </c>
      <c r="D33" s="221"/>
      <c r="E33" s="222">
        <v>44534034929</v>
      </c>
      <c r="F33" s="223">
        <v>45255367484</v>
      </c>
      <c r="G33" s="236"/>
      <c r="H33" s="225"/>
      <c r="I33" s="224"/>
      <c r="K33" s="237"/>
    </row>
    <row r="34" spans="1:11">
      <c r="A34" s="403">
        <v>2.2000000000000002</v>
      </c>
      <c r="B34" s="404"/>
      <c r="C34" s="238" t="s">
        <v>606</v>
      </c>
      <c r="D34" s="217"/>
      <c r="E34" s="228">
        <v>8906.7999999999993</v>
      </c>
      <c r="F34" s="229">
        <v>9051.07</v>
      </c>
      <c r="G34" s="239"/>
      <c r="H34" s="225"/>
      <c r="I34" s="224"/>
    </row>
    <row r="35" spans="1:11">
      <c r="A35" s="380">
        <v>3</v>
      </c>
      <c r="B35" s="382"/>
      <c r="C35" s="240" t="s">
        <v>593</v>
      </c>
      <c r="D35" s="241"/>
      <c r="E35" s="242"/>
      <c r="F35" s="243"/>
      <c r="G35" s="224"/>
      <c r="H35" s="225"/>
      <c r="I35" s="224"/>
    </row>
    <row r="36" spans="1:11">
      <c r="A36" s="244"/>
      <c r="B36" s="245"/>
      <c r="C36" s="246" t="s">
        <v>592</v>
      </c>
      <c r="D36" s="247"/>
      <c r="E36" s="248">
        <f>E33-E29</f>
        <v>-721332555</v>
      </c>
      <c r="F36" s="249">
        <v>96931066</v>
      </c>
      <c r="G36" s="250"/>
      <c r="H36" s="225"/>
      <c r="I36" s="224"/>
    </row>
    <row r="37" spans="1:11">
      <c r="A37" s="399">
        <v>3.1</v>
      </c>
      <c r="B37" s="400"/>
      <c r="C37" s="251" t="s">
        <v>551</v>
      </c>
      <c r="D37" s="252"/>
      <c r="E37" s="242"/>
      <c r="F37" s="243"/>
      <c r="H37" s="225"/>
      <c r="I37" s="224"/>
    </row>
    <row r="38" spans="1:11">
      <c r="A38" s="253"/>
      <c r="B38" s="254"/>
      <c r="C38" s="246" t="s">
        <v>552</v>
      </c>
      <c r="D38" s="255"/>
      <c r="E38" s="248">
        <f>E36</f>
        <v>-721332555</v>
      </c>
      <c r="F38" s="249">
        <v>96931066</v>
      </c>
      <c r="G38" s="236"/>
      <c r="H38" s="225"/>
      <c r="I38" s="224"/>
    </row>
    <row r="39" spans="1:11">
      <c r="A39" s="389">
        <v>3.2</v>
      </c>
      <c r="B39" s="390"/>
      <c r="C39" s="251" t="s">
        <v>553</v>
      </c>
      <c r="D39" s="252"/>
      <c r="E39" s="256"/>
      <c r="F39" s="257"/>
      <c r="H39" s="225"/>
      <c r="I39" s="224"/>
    </row>
    <row r="40" spans="1:11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>
      <c r="A41" s="380">
        <v>4</v>
      </c>
      <c r="B41" s="381"/>
      <c r="C41" s="260" t="s">
        <v>584</v>
      </c>
      <c r="D41" s="261"/>
      <c r="E41" s="262"/>
      <c r="F41" s="263"/>
      <c r="H41" s="225"/>
      <c r="I41" s="224"/>
    </row>
    <row r="42" spans="1:11">
      <c r="A42" s="253"/>
      <c r="B42" s="254"/>
      <c r="C42" s="259" t="s">
        <v>585</v>
      </c>
      <c r="D42" s="255"/>
      <c r="E42" s="264">
        <f>E34-E30</f>
        <v>-144.27000000000044</v>
      </c>
      <c r="F42" s="265">
        <v>19.389999999999418</v>
      </c>
      <c r="G42" s="266"/>
      <c r="H42" s="225"/>
      <c r="I42" s="224"/>
    </row>
    <row r="43" spans="1:11">
      <c r="A43" s="380">
        <v>5</v>
      </c>
      <c r="B43" s="381"/>
      <c r="C43" s="267" t="s">
        <v>555</v>
      </c>
      <c r="D43" s="268"/>
      <c r="E43" s="269"/>
      <c r="F43" s="270"/>
      <c r="H43" s="225"/>
      <c r="I43" s="224"/>
    </row>
    <row r="44" spans="1:11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>
      <c r="A45" s="387">
        <v>5.0999999999999996</v>
      </c>
      <c r="B45" s="388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>
      <c r="A46" s="387">
        <v>5.2</v>
      </c>
      <c r="B46" s="388"/>
      <c r="C46" s="278" t="s">
        <v>608</v>
      </c>
      <c r="D46" s="217"/>
      <c r="E46" s="276">
        <v>42961026962</v>
      </c>
      <c r="F46" s="277">
        <v>42961026962</v>
      </c>
      <c r="G46" s="279"/>
      <c r="H46" s="225"/>
      <c r="I46" s="224"/>
    </row>
    <row r="47" spans="1:11">
      <c r="A47" s="401" t="s">
        <v>596</v>
      </c>
      <c r="B47" s="402"/>
      <c r="C47" s="280" t="s">
        <v>557</v>
      </c>
      <c r="D47" s="280"/>
      <c r="E47" s="281"/>
      <c r="F47" s="282"/>
      <c r="G47" s="224"/>
      <c r="H47" s="225"/>
      <c r="I47" s="224"/>
    </row>
    <row r="48" spans="1:11" ht="20.2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>
      <c r="A49" s="380">
        <v>1</v>
      </c>
      <c r="B49" s="382"/>
      <c r="C49" s="209" t="s">
        <v>559</v>
      </c>
      <c r="D49" s="290"/>
      <c r="E49" s="291">
        <f>F51</f>
        <v>5700</v>
      </c>
      <c r="F49" s="292">
        <v>5550</v>
      </c>
      <c r="G49" s="236"/>
      <c r="H49" s="225"/>
      <c r="I49" s="224"/>
    </row>
    <row r="50" spans="1:9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>
      <c r="A51" s="380">
        <v>2</v>
      </c>
      <c r="B51" s="381"/>
      <c r="C51" s="294" t="s">
        <v>561</v>
      </c>
      <c r="D51" s="295"/>
      <c r="E51" s="291">
        <v>5850</v>
      </c>
      <c r="F51" s="296">
        <v>5700</v>
      </c>
      <c r="G51" s="236"/>
      <c r="H51" s="225"/>
      <c r="I51" s="224"/>
    </row>
    <row r="52" spans="1:9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>
      <c r="A53" s="385">
        <v>3</v>
      </c>
      <c r="B53" s="386"/>
      <c r="C53" s="240" t="s">
        <v>563</v>
      </c>
      <c r="D53" s="252"/>
      <c r="E53" s="297">
        <f>(E51-E49)/E49</f>
        <v>2.6315789473684209E-2</v>
      </c>
      <c r="F53" s="298">
        <v>2.7027027027027029E-2</v>
      </c>
      <c r="G53" s="224"/>
      <c r="H53" s="225"/>
      <c r="I53" s="224"/>
    </row>
    <row r="54" spans="1:9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>
      <c r="A55" s="385">
        <v>4</v>
      </c>
      <c r="B55" s="386"/>
      <c r="C55" s="395" t="s">
        <v>609</v>
      </c>
      <c r="D55" s="396"/>
      <c r="E55" s="300"/>
      <c r="F55" s="301"/>
      <c r="H55" s="225"/>
      <c r="I55" s="224"/>
    </row>
    <row r="56" spans="1:9">
      <c r="A56" s="302"/>
      <c r="B56" s="303"/>
      <c r="C56" s="397"/>
      <c r="D56" s="398"/>
      <c r="E56" s="218"/>
      <c r="F56" s="293"/>
      <c r="H56" s="225"/>
      <c r="I56" s="224"/>
    </row>
    <row r="57" spans="1:9">
      <c r="A57" s="387">
        <v>4.0999999999999996</v>
      </c>
      <c r="B57" s="388"/>
      <c r="C57" s="304" t="s">
        <v>610</v>
      </c>
      <c r="D57" s="305"/>
      <c r="E57" s="264">
        <f>E51-E34</f>
        <v>-3056.7999999999993</v>
      </c>
      <c r="F57" s="265">
        <v>-3351.0699999999997</v>
      </c>
      <c r="G57" s="224"/>
      <c r="H57" s="225"/>
      <c r="I57" s="224"/>
    </row>
    <row r="58" spans="1:9">
      <c r="A58" s="389">
        <v>4.2</v>
      </c>
      <c r="B58" s="390"/>
      <c r="C58" s="251" t="s">
        <v>565</v>
      </c>
      <c r="D58" s="252"/>
      <c r="E58" s="306"/>
      <c r="F58" s="307"/>
      <c r="H58" s="225"/>
      <c r="I58" s="224"/>
    </row>
    <row r="59" spans="1:9">
      <c r="A59" s="302"/>
      <c r="B59" s="303"/>
      <c r="C59" s="271" t="s">
        <v>566</v>
      </c>
      <c r="D59" s="308"/>
      <c r="E59" s="309">
        <f>E57/E34</f>
        <v>-0.34319845511294733</v>
      </c>
      <c r="F59" s="310">
        <v>-0.37024020364443094</v>
      </c>
      <c r="G59" s="299"/>
      <c r="H59" s="225"/>
      <c r="I59" s="224"/>
    </row>
    <row r="60" spans="1:9">
      <c r="A60" s="385">
        <v>5</v>
      </c>
      <c r="B60" s="386"/>
      <c r="C60" s="311" t="s">
        <v>567</v>
      </c>
      <c r="D60" s="312"/>
      <c r="E60" s="313"/>
      <c r="F60" s="314"/>
      <c r="H60" s="225"/>
      <c r="I60" s="224"/>
    </row>
    <row r="61" spans="1:9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>
      <c r="A62" s="387">
        <v>5.0999999999999996</v>
      </c>
      <c r="B62" s="388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20.25" thickBot="1">
      <c r="A63" s="391">
        <v>5.2</v>
      </c>
      <c r="B63" s="392"/>
      <c r="C63" s="319" t="s">
        <v>612</v>
      </c>
      <c r="D63" s="320"/>
      <c r="E63" s="321">
        <v>5310</v>
      </c>
      <c r="F63" s="322">
        <v>5310</v>
      </c>
      <c r="G63" s="236"/>
      <c r="H63" s="225"/>
      <c r="I63" s="224"/>
    </row>
    <row r="64" spans="1:9" ht="6" customHeight="1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>
      <c r="A65" s="327" t="s">
        <v>569</v>
      </c>
      <c r="B65" s="327"/>
      <c r="C65" s="393" t="s">
        <v>613</v>
      </c>
      <c r="D65" s="393"/>
      <c r="E65" s="393"/>
      <c r="F65" s="393"/>
    </row>
    <row r="66" spans="1:6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>
      <c r="A67" s="328"/>
      <c r="B67" s="328"/>
      <c r="C67" s="328"/>
      <c r="D67" s="328"/>
      <c r="E67" s="329"/>
      <c r="F67" s="330"/>
    </row>
    <row r="68" spans="1:6">
      <c r="B68" s="186" t="s">
        <v>601</v>
      </c>
      <c r="D68" s="331"/>
      <c r="E68" s="384" t="s">
        <v>602</v>
      </c>
      <c r="F68" s="384"/>
    </row>
    <row r="69" spans="1:6">
      <c r="B69" s="332" t="s">
        <v>615</v>
      </c>
      <c r="D69" s="331"/>
      <c r="E69" s="383" t="s">
        <v>571</v>
      </c>
      <c r="F69" s="384"/>
    </row>
    <row r="70" spans="1:6" ht="14.25" customHeight="1">
      <c r="C70" s="333"/>
      <c r="D70" s="333"/>
      <c r="E70" s="334"/>
      <c r="F70" s="173"/>
    </row>
    <row r="71" spans="1:6" ht="14.25" customHeight="1">
      <c r="A71" s="335"/>
      <c r="B71" s="335"/>
    </row>
    <row r="72" spans="1:6" ht="14.25" customHeight="1">
      <c r="A72" s="335"/>
      <c r="B72" s="335"/>
    </row>
    <row r="73" spans="1:6" ht="14.25" customHeight="1">
      <c r="A73" s="335"/>
      <c r="B73" s="335"/>
    </row>
    <row r="74" spans="1:6" ht="14.25" customHeight="1">
      <c r="A74" s="335"/>
      <c r="B74" s="335"/>
    </row>
    <row r="75" spans="1:6" ht="14.25" customHeight="1">
      <c r="A75" s="335"/>
      <c r="B75" s="335"/>
      <c r="C75" s="336"/>
      <c r="E75" s="174"/>
      <c r="F75" s="170"/>
    </row>
    <row r="76" spans="1:6" ht="14.25" customHeight="1">
      <c r="A76" s="337"/>
      <c r="B76" s="337"/>
      <c r="C76" s="338"/>
      <c r="D76" s="172"/>
      <c r="E76" s="171"/>
      <c r="F76" s="172"/>
    </row>
    <row r="77" spans="1:6">
      <c r="A77" s="337"/>
      <c r="B77" s="337"/>
      <c r="C77" s="337"/>
      <c r="D77" s="337"/>
    </row>
    <row r="78" spans="1:6">
      <c r="A78" s="339"/>
      <c r="B78" s="339"/>
      <c r="C78" s="339"/>
      <c r="D78" s="339"/>
    </row>
    <row r="79" spans="1:6">
      <c r="A79" s="340"/>
      <c r="B79" s="340"/>
      <c r="C79" s="339"/>
      <c r="D79" s="339"/>
    </row>
    <row r="80" spans="1:6">
      <c r="A80" s="341"/>
      <c r="B80" s="342" t="s">
        <v>598</v>
      </c>
      <c r="C80" s="343"/>
      <c r="E80" s="344" t="s">
        <v>597</v>
      </c>
      <c r="F80" s="342"/>
    </row>
    <row r="81" spans="2:5">
      <c r="B81" s="161" t="s">
        <v>537</v>
      </c>
      <c r="E81" s="177" t="s">
        <v>577</v>
      </c>
    </row>
    <row r="82" spans="2:5" ht="16.5" customHeight="1">
      <c r="B82" s="341"/>
    </row>
    <row r="83" spans="2:5">
      <c r="E83" s="176"/>
    </row>
    <row r="84" spans="2:5" ht="6.6" customHeight="1"/>
    <row r="85" spans="2:5">
      <c r="B85" s="341"/>
      <c r="E85" s="176"/>
    </row>
    <row r="86" spans="2:5">
      <c r="B86" s="172"/>
    </row>
  </sheetData>
  <mergeCells count="38"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</mergeCells>
  <printOptions horizontalCentered="1"/>
  <pageMargins left="0" right="0" top="0.59055118110236227" bottom="0" header="0" footer="0"/>
  <pageSetup paperSize="9" scale="5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oylB2I+G8qZbDxXftI7cMgmfRvogZZTV44r3IkxKfQ8=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1JJ8evUgJrBqauTngeXnkhln0+GN1pKxuRkrocXrYLQ=</DigestValue>
    </Reference>
  </SignedInfo>
  <SignatureValue>IPhBU8DAiujusnoFPUU7UTa3Ll+3HDghL/GQC+S9lhFHNGgnSlPEIyDIHVmOoggBtDXxGHJ6rQLh
lM78KitJUUnLfRYqotzIVDOLhOmvfdMEy+Jc1bOC8z6yOiAFG+pIk3kQ7MoCqaPiArgPDJaBV2qB
MjcylzZn2NGxEBDaoMh7eiwStMYcoPBZqLae+rKlpBNXj/cvTy6oFj1ZclFUdLbIy4tpbElrDjD/
7dyziSeimoYh2IMrEwfOU+6MN4BovD/DoVTJ68mlGVgnMReCAfhxqGG5pOLDqXW5++bzjAfxYHUp
3+2tAkTUmK3SpLHscGHDAictbYmUJ39NidD6Vg==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JnkxpG0F8XRd51Zcgs3bladUB+l5y0Y9+sKjSl/bOeY=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TjXamlsp+PIJhwUPNWh+3o67thuWu5+sICPXEwbZqCs=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CevezwZ6d4Ikwv91oC6zqSMgtEX2KuF58xLbo6WvEbo=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2024-12-25T07:10:20Z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2024-12-25T07:10:20Z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/WhF1m/i5VHHCoME6H/U9FwhUuHAaXqw1R2z84crUAg=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sADCU7x/s9eGp+rmzLrq7tcEY723L9u5t7SbFIjfzt8=</DigestValue>
    </Reference>
  </SignedInfo>
  <SignatureValue>MnqTQkn2zbuz/WxOEbv4qAd9zDvg2Dlvrippqf0W8KIvq16TaxtBb7u0vVyYdMTQPtZ8CuXZsID0
9NkBaiPKiwx+vzj13ETKVllZyxnSgMDTPFWmYdH4BBL/jaQ89jvqtK0B8ruuwNfBZP6SfFn406Uu
lvabsSqNaJHabJ++PsnMw1W7ZoRjREDaYGqv9xk/DKaIqA2srmzqeATpBLZx5ZwfEvGCPcFPDxNn
dc8LTyU5+5ST84pKjE/8BGcgDxxfCCAwsBmNBqGAKGVIA2/SdGHPk+3cjY2Y4ObLqUpIO9BPNMVb
qZtg+aYHrLbbh/oL9O9pBSfPshRpsZzagi6EZQ==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qE5zcHS7BhvM9f975DcNEtPtc5zyRjwmzW9kcpg+/b0=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JnkxpG0F8XRd51Zcgs3bladUB+l5y0Y9+sKjSl/bOeY=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TjXamlsp+PIJhwUPNWh+3o67thuWu5+sICPXEwbZqCs=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CevezwZ6d4Ikwv91oC6zqSMgtEX2KuF58xLbo6WvEbo=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2024-12-25T09:46:00Z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2024-12-25T09:46:00Z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MY DUNG</cp:lastModifiedBy>
  <cp:lastPrinted>2024-12-25T03:08:59Z</cp:lastPrinted>
  <dcterms:created xsi:type="dcterms:W3CDTF">2014-09-25T08:23:57Z</dcterms:created>
  <dcterms:modified xsi:type="dcterms:W3CDTF">2024-12-25T03:12:30Z</dcterms:modified>
</cp:coreProperties>
</file>