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KY SO GUI KHACH HANG\TCFF\BC TUẦ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39" i="27" l="1"/>
  <c r="E31" i="27" l="1"/>
  <c r="E45" i="27" s="1"/>
  <c r="E30" i="27"/>
  <c r="E37" i="27" s="1"/>
  <c r="G18" i="27" l="1"/>
  <c r="G19" i="27" l="1"/>
  <c r="D20" i="27" s="1"/>
  <c r="E25" i="27" l="1"/>
  <c r="D18" i="27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<sst xmlns="http://schemas.openxmlformats.org/spreadsheetml/2006/main" count="1388" uniqueCount="595">
  <si>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</si>
  <si>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</si>
  <si>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</si>
  <si>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</si>
  <si>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</si>
  <si>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</si>
  <si>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</si>
  <si>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</si>
  <si>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</si>
  <si>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</si>
  <si>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</si>
  <si>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</si>
  <si>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</si>
  <si>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</si>
  <si>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</si>
  <si>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</si>
  <si>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</si>
  <si>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</si>
  <si>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</si>
  <si>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</si>
  <si>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</si>
  <si>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</si>
  <si>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</si>
  <si>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</si>
  <si>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</si>
  <si>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</si>
  <si>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</si>
  <si>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</si>
  <si>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</si>
  <si>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</si>
  <si>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</si>
  <si>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</si>
  <si>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</si>
  <si>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</si>
  <si>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</si>
  <si>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</si>
  <si>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</si>
  <si>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</si>
  <si>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</si>
  <si>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</si>
  <si>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</si>
  <si>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</si>
  <si>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</si>
  <si>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</si>
  <si>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</si>
  <si>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</si>
  <si>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</si>
  <si>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</si>
  <si>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</si>
  <si>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</si>
  <si>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</si>
  <si>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</si>
  <si>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</si>
  <si>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</si>
  <si>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</si>
  <si>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</si>
  <si>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</si>
  <si>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</si>
  <si>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</si>
  <si>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</si>
  <si>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</si>
  <si>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</si>
  <si>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</si>
  <si>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</si>
  <si>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</si>
  <si>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</si>
  <si>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</si>
  <si>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</si>
  <si>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</si>
  <si>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</si>
  <si>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</si>
  <si>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</si>
  <si>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</si>
  <si>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</si>
  <si>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</si>
  <si>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</si>
  <si>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</si>
  <si>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</si>
  <si>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</si>
  <si>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</si>
  <si>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</si>
  <si>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</si>
  <si>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</si>
  <si>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</si>
  <si>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</si>
  <si>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</si>
  <si>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</si>
  <si>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</si>
  <si>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</si>
  <si>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</si>
  <si>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</si>
  <si>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</si>
  <si>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</si>
  <si>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</si>
  <si>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</si>
  <si>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</si>
  <si>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</si>
  <si>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</si>
  <si>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</si>
  <si>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</si>
  <si>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</si>
  <si>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</si>
  <si>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</si>
  <si>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</si>
  <si>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</si>
  <si>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</si>
  <si>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</si>
  <si>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</si>
  <si>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</si>
  <si>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</si>
  <si>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</si>
  <si>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</si>
  <si>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</si>
  <si>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</si>
  <si>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</si>
  <si>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</si>
  <si>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</si>
  <si>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</si>
  <si>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</si>
  <si>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</si>
  <si>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</si>
  <si>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</si>
  <si>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</si>
  <si>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</si>
  <si>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</si>
  <si>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</si>
  <si>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</si>
  <si>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</si>
  <si>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</si>
  <si>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</si>
  <si>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</si>
  <si>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</si>
  <si>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</si>
  <si>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</si>
  <si>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</si>
  <si>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</si>
  <si>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</si>
  <si>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</si>
  <si>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</si>
  <si>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</si>
  <si>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</si>
  <si>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</si>
  <si>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</si>
  <si>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</si>
  <si>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</si>
  <si>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</si>
  <si>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</si>
  <si>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</si>
  <si>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</si>
  <si>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</si>
  <si>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</si>
  <si>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</si>
  <si>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</si>
  <si>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</si>
  <si>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</si>
  <si>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</si>
  <si>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</si>
  <si>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</si>
  <si>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</si>
  <si>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</si>
  <si>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</si>
  <si>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</si>
  <si>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</si>
  <si>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</si>
  <si>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</si>
  <si>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</si>
  <si>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</si>
  <si>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</si>
  <si>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</si>
  <si>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</si>
  <si>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</si>
  <si>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</si>
  <si>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</si>
  <si>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</si>
  <si>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</si>
  <si>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</si>
  <si>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</si>
  <si>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</si>
  <si>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</si>
  <si>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</si>
  <si>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</si>
  <si>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</si>
  <si>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</si>
  <si>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</si>
  <si>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</si>
  <si>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</si>
  <si>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</si>
  <si>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</si>
  <si>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</si>
  <si>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</si>
  <si>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</si>
  <si>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</si>
  <si>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</si>
  <si>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</si>
  <si>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</si>
  <si>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</si>
  <si>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</si>
  <si>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</si>
  <si>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</si>
  <si>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</si>
  <si>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</si>
  <si>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</si>
  <si>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</si>
  <si>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</si>
  <si>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</si>
  <si>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</si>
  <si>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</si>
  <si>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</si>
  <si>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</si>
  <si>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</si>
  <si>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</si>
  <si>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</si>
  <si>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</si>
  <si>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</si>
  <si>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</si>
  <si>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</si>
  <si>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</si>
  <si>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</si>
  <si>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</si>
  <si>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</si>
  <si>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</si>
  <si>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</si>
  <si>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</si>
  <si>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</si>
  <si>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</si>
  <si>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</si>
  <si>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</si>
  <si>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</si>
  <si>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</si>
  <si>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</si>
  <si>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</si>
  <si>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</si>
  <si>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</si>
  <si>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</si>
  <si>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</si>
  <si>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</si>
  <si>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</si>
  <si>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</si>
  <si>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</si>
  <si>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</si>
  <si>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</si>
  <si>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</si>
  <si>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</si>
  <si>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</si>
  <si>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</si>
  <si>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</si>
  <si>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</si>
  <si>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</si>
  <si>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</si>
  <si>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</si>
  <si>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</si>
  <si>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</si>
  <si>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</si>
  <si>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</si>
  <si>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</si>
  <si>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</si>
  <si>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</si>
  <si>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</si>
  <si>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</si>
  <si>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</si>
  <si>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</si>
  <si>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</si>
  <si>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</si>
  <si>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</si>
  <si>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</si>
  <si>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</si>
  <si>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</si>
  <si>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</si>
  <si>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</si>
  <si>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</si>
  <si>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</si>
  <si>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</si>
  <si>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</si>
  <si>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</si>
  <si>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</si>
  <si>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</si>
  <si>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</si>
  <si>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</si>
  <si>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</si>
  <si>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</si>
  <si>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</si>
  <si>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</si>
  <si>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</si>
  <si>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</si>
  <si>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</si>
  <si>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</si>
  <si>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</si>
  <si>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</si>
  <si>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</si>
  <si>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</si>
  <si>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</si>
  <si>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</si>
  <si>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</si>
  <si>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</si>
  <si>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</si>
  <si>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</si>
  <si>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</si>
  <si>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</si>
  <si>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</si>
  <si>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</si>
  <si>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</si>
  <si>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</si>
  <si>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</si>
  <si>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</si>
  <si>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</si>
  <si>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</si>
  <si>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</si>
  <si>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</si>
  <si>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</si>
  <si>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</si>
  <si>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</si>
  <si>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</si>
  <si>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</si>
  <si>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</si>
  <si>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</si>
  <si>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</si>
  <si>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</si>
  <si>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</si>
  <si>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</si>
  <si>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</si>
  <si>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</si>
  <si>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</si>
  <si>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</si>
  <si>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</si>
  <si>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</si>
  <si>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</si>
  <si>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</si>
  <si>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</si>
  <si>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</si>
  <si>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</si>
  <si>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</si>
  <si>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</si>
  <si>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</si>
  <si>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</si>
  <si>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</si>
  <si>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</si>
  <si>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</si>
  <si>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</si>
  <si>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</si>
  <si>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</si>
  <si>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</si>
  <si>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</si>
  <si>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</si>
  <si>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</si>
  <si>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</si>
  <si>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</si>
  <si>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</si>
  <si>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</si>
  <si>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</si>
  <si>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</si>
  <si>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</si>
  <si>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</si>
  <si>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</si>
  <si>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</si>
  <si>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</si>
  <si>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</si>
  <si>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</si>
  <si>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</si>
  <si>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</si>
  <si>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</si>
  <si>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</si>
  <si>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</si>
  <si>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</si>
  <si>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</si>
  <si>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</si>
  <si>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</si>
  <si>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</si>
  <si>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</si>
  <si>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</si>
  <si>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</si>
  <si>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</si>
  <si>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</si>
  <si>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</si>
  <si>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</si>
  <si>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</si>
  <si>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</si>
  <si>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</si>
  <si>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</si>
  <si>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</si>
  <si>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</si>
  <si>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</si>
  <si>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</si>
  <si>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</si>
  <si>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</si>
  <si>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</si>
  <si>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</si>
  <si>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</si>
  <si>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</si>
  <si>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</si>
  <si>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</si>
  <si>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</si>
  <si>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</si>
  <si>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</si>
  <si>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</si>
  <si>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</si>
  <si>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</si>
  <si>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</si>
  <si>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</si>
  <si>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</si>
  <si>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</si>
  <si>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</si>
  <si>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</si>
  <si>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</si>
  <si>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</si>
  <si>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</si>
  <si>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</si>
  <si>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</si>
  <si>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</si>
  <si>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</si>
  <si>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</si>
  <si>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</si>
  <si>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</si>
  <si>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</si>
  <si>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</si>
  <si>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</si>
  <si>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</si>
  <si>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</si>
  <si>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</si>
  <si>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</si>
  <si>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</si>
  <si>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</si>
  <si>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</si>
  <si>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</si>
  <si>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</si>
  <si>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</si>
  <si>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</si>
  <si>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</si>
  <si>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</si>
  <si>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</si>
  <si>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</si>
  <si>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</si>
  <si>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</si>
  <si>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</si>
  <si>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</si>
  <si>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</si>
  <si>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</si>
  <si>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</si>
  <si>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</si>
  <si>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</si>
  <si>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</si>
  <si>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</si>
  <si>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</si>
  <si>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</si>
  <si>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</si>
  <si>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</si>
  <si>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</si>
  <si>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</si>
  <si>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</si>
  <si>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</si>
  <si>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</si>
  <si>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</si>
  <si>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</si>
  <si>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</si>
  <si>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</si>
  <si>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</si>
  <si>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</si>
  <si>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</si>
  <si>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</si>
  <si>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</si>
  <si>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</si>
  <si>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</si>
  <si>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</si>
  <si>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</si>
  <si>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</si>
  <si>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</si>
  <si>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</si>
  <si>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</si>
  <si>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</si>
  <si>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</si>
  <si>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</si>
  <si>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</si>
  <si>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</si>
  <si>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</si>
  <si>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</si>
  <si>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</si>
  <si>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</si>
  <si>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</si>
  <si>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</si>
  <si>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</si>
  <si>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</si>
  <si>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</si>
  <si>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</si>
  <si>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</si>
  <si>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</si>
  <si>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</si>
  <si>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</si>
  <si>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</si>
  <si>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</si>
  <si>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</si>
  <si>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</si>
  <si>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</si>
  <si>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</si>
  <si>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</si>
  <si>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</si>
  <si>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</si>
  <si>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</si>
  <si>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</si>
  <si>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</si>
  <si>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</si>
  <si>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</si>
  <si>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</si>
  <si>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</si>
  <si>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</si>
  <si>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</si>
  <si>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</si>
  <si>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</si>
  <si>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</si>
  <si>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</si>
  <si>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</si>
  <si>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</si>
  <si>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</si>
  <si>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</si>
  <si>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</si>
  <si>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</si>
  <si>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</si>
  <si>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</si>
  <si>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</si>
  <si>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</si>
  <si>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</si>
  <si>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</si>
  <si>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</si>
  <si>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</si>
  <si>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</si>
  <si>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</si>
  <si>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</si>
  <si>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</si>
  <si>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</si>
  <si>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</si>
  <si>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</si>
  <si>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</si>
  <si>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</si>
  <si>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</si>
  <si>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</si>
  <si>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</si>
  <si>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</si>
  <si>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</si>
  <si>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</si>
  <si>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</si>
  <si>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</si>
  <si>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</si>
  <si>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</si>
  <si>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</si>
  <si>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</si>
  <si>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</si>
  <si>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</si>
  <si>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</si>
  <si>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</si>
  <si>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</si>
  <si>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</si>
  <si>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</si>
  <si>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</si>
  <si>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</si>
  <si>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</si>
  <si>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</si>
  <si>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</si>
  <si>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</si>
  <si>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</si>
  <si>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</si>
  <si>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</si>
  <si>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</si>
  <si>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</si>
  <si>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</si>
  <si>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</si>
  <si>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</si>
  <si>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</si>
  <si>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</si>
  <si>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</si>
  <si>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</si>
  <si>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</si>
  <si>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</si>
  <si>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</si>
  <si>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</si>
  <si>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</si>
  <si>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</si>
  <si>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</si>
  <si>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</si>
  <si>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</si>
  <si>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</si>
  <si>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</si>
  <si>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</si>
  <si>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</si>
  <si>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</si>
  <si>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</si>
  <si>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</si>
  <si>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</si>
  <si>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</si>
  <si>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</si>
  <si>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</si>
  <si>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</si>
  <si>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</si>
  <si>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Cân bằng Linh hoạt Techcom</t>
  </si>
  <si>
    <t>Techcom Balanced Flexi Fund</t>
  </si>
  <si>
    <t>Tỷ lệ sở hữu nước ngoài/Foreign investors' ownership ratio</t>
  </si>
  <si>
    <t>Tỷ lệ sở hữu/Ownership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</si>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</sst>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7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/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89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48" fillId="0" borderId="0" xfId="64" applyFont="1" applyFill="1"/>
    <xf numFmtId="169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69" fontId="11" fillId="0" borderId="19" xfId="64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4" t="s">
        <v>50</v>
      </c>
      <c r="B2" s="305"/>
      <c r="C2" s="305"/>
      <c r="D2" s="305"/>
      <c r="E2" s="305"/>
      <c r="F2" s="305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6" t="s">
        <v>51</v>
      </c>
      <c r="D3" s="306"/>
      <c r="E3" s="306"/>
      <c r="F3" s="306"/>
      <c r="G3" s="306"/>
      <c r="H3" s="306"/>
      <c r="I3" s="306"/>
      <c r="J3" s="306"/>
      <c r="K3" s="306"/>
      <c r="L3" s="306"/>
      <c r="M3" s="307" t="s">
        <v>23</v>
      </c>
      <c r="N3" s="314"/>
      <c r="O3" s="321" t="s">
        <v>24</v>
      </c>
      <c r="P3" s="322"/>
      <c r="Q3" s="307" t="s">
        <v>5</v>
      </c>
      <c r="R3" s="307"/>
      <c r="S3" s="314"/>
      <c r="T3" s="309"/>
      <c r="U3" s="316" t="s">
        <v>26</v>
      </c>
      <c r="V3" s="317"/>
      <c r="W3" s="318" t="s">
        <v>25</v>
      </c>
    </row>
    <row r="4" spans="1:23" ht="12.75" customHeight="1">
      <c r="A4" s="314" t="s">
        <v>27</v>
      </c>
      <c r="B4" s="307" t="s">
        <v>28</v>
      </c>
      <c r="C4" s="307" t="s">
        <v>29</v>
      </c>
      <c r="D4" s="307" t="s">
        <v>30</v>
      </c>
      <c r="E4" s="307" t="s">
        <v>31</v>
      </c>
      <c r="F4" s="307" t="s">
        <v>32</v>
      </c>
      <c r="G4" s="307" t="s">
        <v>33</v>
      </c>
      <c r="H4" s="310" t="s">
        <v>52</v>
      </c>
      <c r="I4" s="307" t="s">
        <v>34</v>
      </c>
      <c r="J4" s="309"/>
      <c r="K4" s="307" t="s">
        <v>35</v>
      </c>
      <c r="L4" s="307" t="s">
        <v>36</v>
      </c>
      <c r="M4" s="307" t="s">
        <v>35</v>
      </c>
      <c r="N4" s="307" t="s">
        <v>37</v>
      </c>
      <c r="O4" s="307" t="s">
        <v>35</v>
      </c>
      <c r="P4" s="307" t="s">
        <v>37</v>
      </c>
      <c r="Q4" s="307" t="s">
        <v>38</v>
      </c>
      <c r="R4" s="307" t="s">
        <v>39</v>
      </c>
      <c r="S4" s="307" t="s">
        <v>36</v>
      </c>
      <c r="T4" s="307" t="s">
        <v>39</v>
      </c>
      <c r="U4" s="310" t="s">
        <v>36</v>
      </c>
      <c r="V4" s="307" t="s">
        <v>39</v>
      </c>
      <c r="W4" s="319"/>
    </row>
    <row r="5" spans="1:23">
      <c r="A5" s="309"/>
      <c r="B5" s="309"/>
      <c r="C5" s="309"/>
      <c r="D5" s="309"/>
      <c r="E5" s="309"/>
      <c r="F5" s="309"/>
      <c r="G5" s="309"/>
      <c r="H5" s="311"/>
      <c r="I5" s="106" t="s">
        <v>40</v>
      </c>
      <c r="J5" s="106" t="s">
        <v>41</v>
      </c>
      <c r="K5" s="309"/>
      <c r="L5" s="309"/>
      <c r="M5" s="309"/>
      <c r="N5" s="309"/>
      <c r="O5" s="309"/>
      <c r="P5" s="309"/>
      <c r="Q5" s="308"/>
      <c r="R5" s="308"/>
      <c r="S5" s="309"/>
      <c r="T5" s="308"/>
      <c r="U5" s="311"/>
      <c r="V5" s="315"/>
      <c r="W5" s="320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2" t="s">
        <v>5</v>
      </c>
      <c r="B179" s="313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8" t="s">
        <v>210</v>
      </c>
      <c r="B1" s="328"/>
      <c r="C1" s="328"/>
      <c r="D1" s="328"/>
      <c r="E1" s="328"/>
      <c r="F1" s="328"/>
      <c r="G1" s="32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9" t="e">
        <f>#REF!</f>
        <v>#REF!</v>
      </c>
      <c r="C2" s="330"/>
      <c r="D2" s="33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7"/>
      <c r="C3" s="327"/>
      <c r="D3" s="327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3">
        <v>41948</v>
      </c>
      <c r="C4" s="323"/>
      <c r="D4" s="323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3">
        <v>41949</v>
      </c>
      <c r="C5" s="323"/>
      <c r="D5" s="323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7">
        <v>111000</v>
      </c>
      <c r="C6" s="327"/>
      <c r="D6" s="327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5">
        <f>+$B$6*$F$7/$C$7</f>
        <v>111000</v>
      </c>
      <c r="C8" s="325"/>
      <c r="D8" s="325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3" t="s">
        <v>226</v>
      </c>
      <c r="C9" s="323"/>
      <c r="D9" s="323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7" t="e">
        <f>VLOOKUP(I11,#REF!,4,0)*1000</f>
        <v>#REF!</v>
      </c>
      <c r="C11" s="327"/>
      <c r="D11" s="327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5" t="e">
        <f>+ ROUND((B11-B19)*F10/C10,0)</f>
        <v>#REF!</v>
      </c>
      <c r="C12" s="325"/>
      <c r="D12" s="325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6" t="s">
        <v>212</v>
      </c>
      <c r="C13" s="326"/>
      <c r="D13" s="326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5">
        <f>+IF($E$13=1,ROUNDDOWN($B$8*$F$10/$C$10,0),IF(MROUND($B$8*$F$10/$C$10,10)-($B$8*$F$10/$C$10)&gt;0,MROUND($B$8*$F$10/$C$10,10)-10,MROUND($B$8*$F$10/$C$10,10)))</f>
        <v>55500</v>
      </c>
      <c r="C14" s="325"/>
      <c r="D14" s="325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5">
        <f>ROUNDDOWN($B$8*$F$10/$C$10,0)-B14</f>
        <v>0</v>
      </c>
      <c r="C15" s="325"/>
      <c r="D15" s="325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6" t="s">
        <v>223</v>
      </c>
      <c r="C16" s="326"/>
      <c r="D16" s="326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7">
        <v>10000</v>
      </c>
      <c r="C17" s="327"/>
      <c r="D17" s="327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5">
        <f>+IF($E$16=1,B17*B15,0)</f>
        <v>0</v>
      </c>
      <c r="C18" s="325"/>
      <c r="D18" s="325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7">
        <v>10000</v>
      </c>
      <c r="C19" s="327"/>
      <c r="D19" s="327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5">
        <f>+B19*B14</f>
        <v>555000000</v>
      </c>
      <c r="C20" s="325"/>
      <c r="D20" s="325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3"/>
      <c r="C21" s="323"/>
      <c r="D21" s="323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4" t="s">
        <v>241</v>
      </c>
      <c r="F23" s="324"/>
      <c r="G23" s="324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2" t="s">
        <v>328</v>
      </c>
      <c r="F1" s="332"/>
      <c r="G1" s="333" t="s">
        <v>329</v>
      </c>
      <c r="H1" s="333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4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4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4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1" t="s">
        <v>398</v>
      </c>
      <c r="C62" s="331" t="s">
        <v>310</v>
      </c>
      <c r="D62" s="331" t="s">
        <v>403</v>
      </c>
      <c r="E62" s="335">
        <v>140130</v>
      </c>
      <c r="F62" s="335">
        <v>7</v>
      </c>
      <c r="G62" s="40">
        <v>215002</v>
      </c>
      <c r="H62" s="40">
        <v>0</v>
      </c>
    </row>
    <row r="63" spans="1:9" s="40" customFormat="1">
      <c r="B63" s="331"/>
      <c r="C63" s="331"/>
      <c r="D63" s="331"/>
      <c r="E63" s="335"/>
      <c r="F63" s="335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6" t="s">
        <v>20</v>
      </c>
      <c r="C32" s="336"/>
      <c r="D32" s="336"/>
      <c r="E32" s="336"/>
      <c r="F32" s="336"/>
      <c r="G32" s="336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6" t="s">
        <v>14</v>
      </c>
      <c r="C39" s="336"/>
      <c r="D39" s="336"/>
      <c r="E39" s="336"/>
      <c r="F39" s="336"/>
      <c r="G39" s="336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7"/>
      <c r="E43" s="338"/>
      <c r="F43" s="338"/>
      <c r="G43" s="338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68"/>
  <sheetViews>
    <sheetView tabSelected="1" topLeftCell="A28" zoomScale="93" zoomScaleNormal="93" workbookViewId="0">
      <selection activeCell="I42" sqref="I42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5.42578125" style="168" customWidth="1"/>
    <col min="5" max="5" width="27.7109375" style="168" customWidth="1"/>
    <col min="6" max="6" width="28.5703125" style="168" customWidth="1"/>
    <col min="7" max="7" width="21.42578125" style="168" customWidth="1"/>
    <col min="8" max="8" width="11.85546875" style="168" bestFit="1" customWidth="1"/>
    <col min="9" max="9" width="19" style="168" bestFit="1" customWidth="1"/>
    <col min="10" max="16384" width="9.140625" style="168"/>
  </cols>
  <sheetData>
    <row r="1" spans="1:6" ht="24" customHeight="1">
      <c r="A1" s="339" t="s">
        <v>561</v>
      </c>
      <c r="B1" s="339"/>
      <c r="C1" s="339"/>
      <c r="D1" s="339"/>
      <c r="E1" s="339"/>
      <c r="F1" s="339"/>
    </row>
    <row r="2" spans="1:6" ht="15.75" customHeight="1">
      <c r="A2" s="363" t="s">
        <v>562</v>
      </c>
      <c r="B2" s="363"/>
      <c r="C2" s="363"/>
      <c r="D2" s="363"/>
      <c r="E2" s="363"/>
      <c r="F2" s="363"/>
    </row>
    <row r="3" spans="1:6" ht="19.5" customHeight="1">
      <c r="A3" s="364" t="s">
        <v>580</v>
      </c>
      <c r="B3" s="364"/>
      <c r="C3" s="364"/>
      <c r="D3" s="364"/>
      <c r="E3" s="364"/>
      <c r="F3" s="364"/>
    </row>
    <row r="4" spans="1:6" ht="18" customHeight="1">
      <c r="A4" s="365" t="s">
        <v>563</v>
      </c>
      <c r="B4" s="365"/>
      <c r="C4" s="365"/>
      <c r="D4" s="365"/>
      <c r="E4" s="365"/>
      <c r="F4" s="365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39" t="s">
        <v>564</v>
      </c>
      <c r="B6" s="339"/>
      <c r="C6" s="339"/>
      <c r="D6" s="339"/>
      <c r="E6" s="339"/>
      <c r="F6" s="339"/>
    </row>
    <row r="7" spans="1:6" ht="15.75" customHeight="1">
      <c r="A7" s="339" t="s">
        <v>565</v>
      </c>
      <c r="B7" s="339"/>
      <c r="C7" s="339"/>
      <c r="D7" s="339"/>
      <c r="E7" s="339"/>
      <c r="F7" s="339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566</v>
      </c>
      <c r="D9" s="164" t="s">
        <v>567</v>
      </c>
      <c r="E9" s="170"/>
      <c r="F9" s="170"/>
    </row>
    <row r="10" spans="1:6" ht="15.75" customHeight="1">
      <c r="A10" s="170"/>
      <c r="B10" s="170"/>
      <c r="C10" s="171" t="s">
        <v>568</v>
      </c>
      <c r="D10" s="165" t="s">
        <v>569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559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560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590</v>
      </c>
    </row>
    <row r="17" spans="1:9" ht="15.75" customHeight="1">
      <c r="A17" s="173"/>
      <c r="B17" s="174" t="s">
        <v>539</v>
      </c>
      <c r="C17" s="173"/>
      <c r="D17" s="174" t="s">
        <v>591</v>
      </c>
    </row>
    <row r="18" spans="1:9" s="175" customFormat="1" ht="15.75" customHeight="1">
      <c r="A18" s="358" t="s">
        <v>570</v>
      </c>
      <c r="B18" s="358"/>
      <c r="C18" s="358"/>
      <c r="D18" s="161" t="str">
        <f>"Từ ngày "&amp;TEXT(G18,"dd/mm/yyyy")&amp;" đến "&amp;TEXT(G19,"dd/mm/yyyy")</f>
        <v>Từ ngày 07/10/2024 đến 13/10/2024</v>
      </c>
      <c r="G18" s="176">
        <f>F25+1</f>
        <v>45572</v>
      </c>
    </row>
    <row r="19" spans="1:9" ht="15.75" customHeight="1">
      <c r="A19" s="177"/>
      <c r="B19" s="178" t="s">
        <v>571</v>
      </c>
      <c r="C19" s="177"/>
      <c r="D19" s="162" t="str">
        <f>"From "&amp;TEXT(G18,"dd/mm/yyyy")&amp;" to "&amp;TEXT(G19,"dd/mm/yyyy")</f>
        <v>From 07/10/2024 to 13/10/2024</v>
      </c>
      <c r="G19" s="176">
        <f>+G18+6</f>
        <v>45578</v>
      </c>
    </row>
    <row r="20" spans="1:9" ht="15.75" customHeight="1">
      <c r="A20" s="179">
        <v>5</v>
      </c>
      <c r="B20" s="179" t="s">
        <v>578</v>
      </c>
      <c r="C20" s="179"/>
      <c r="D20" s="180">
        <f>G19+1</f>
        <v>45579</v>
      </c>
      <c r="E20" s="181"/>
      <c r="F20" s="181"/>
      <c r="G20" s="176"/>
    </row>
    <row r="21" spans="1:9" ht="15.75" customHeight="1">
      <c r="A21" s="177"/>
      <c r="B21" s="178" t="s">
        <v>579</v>
      </c>
      <c r="C21" s="177"/>
      <c r="D21" s="373">
        <f>D20</f>
        <v>45579</v>
      </c>
      <c r="E21" s="373"/>
      <c r="F21" s="373"/>
      <c r="G21" s="373"/>
    </row>
    <row r="22" spans="1:9" ht="15.75" customHeight="1" thickBot="1">
      <c r="A22" s="179"/>
      <c r="B22" s="179"/>
      <c r="C22" s="179"/>
      <c r="D22" s="179"/>
      <c r="E22" s="179"/>
      <c r="F22" s="182" t="s">
        <v>540</v>
      </c>
    </row>
    <row r="23" spans="1:9" ht="15.75" customHeight="1">
      <c r="A23" s="366" t="s">
        <v>531</v>
      </c>
      <c r="B23" s="367"/>
      <c r="C23" s="368" t="s">
        <v>541</v>
      </c>
      <c r="D23" s="367"/>
      <c r="E23" s="183" t="s">
        <v>542</v>
      </c>
      <c r="F23" s="270" t="s">
        <v>542</v>
      </c>
      <c r="I23" s="184"/>
    </row>
    <row r="24" spans="1:9" ht="15.75" customHeight="1">
      <c r="A24" s="369" t="s">
        <v>27</v>
      </c>
      <c r="B24" s="370"/>
      <c r="C24" s="371" t="s">
        <v>330</v>
      </c>
      <c r="D24" s="372"/>
      <c r="E24" s="185" t="s">
        <v>543</v>
      </c>
      <c r="F24" s="271" t="s">
        <v>543</v>
      </c>
      <c r="I24" s="184"/>
    </row>
    <row r="25" spans="1:9" ht="15.75" customHeight="1">
      <c r="A25" s="186"/>
      <c r="B25" s="187"/>
      <c r="C25" s="188"/>
      <c r="D25" s="188"/>
      <c r="E25" s="189">
        <f>G19</f>
        <v>45578</v>
      </c>
      <c r="F25" s="190">
        <v>45571</v>
      </c>
      <c r="G25" s="191"/>
      <c r="I25" s="184"/>
    </row>
    <row r="26" spans="1:9" ht="15.75" customHeight="1">
      <c r="A26" s="361" t="s">
        <v>572</v>
      </c>
      <c r="B26" s="362"/>
      <c r="C26" s="192" t="s">
        <v>544</v>
      </c>
      <c r="D26" s="192"/>
      <c r="E26" s="193"/>
      <c r="F26" s="272"/>
      <c r="I26" s="194"/>
    </row>
    <row r="27" spans="1:9" ht="15.75" customHeight="1">
      <c r="A27" s="195"/>
      <c r="B27" s="196"/>
      <c r="C27" s="197" t="s">
        <v>545</v>
      </c>
      <c r="D27" s="198"/>
      <c r="E27" s="297"/>
      <c r="F27" s="275"/>
      <c r="I27" s="194"/>
    </row>
    <row r="28" spans="1:9" ht="15.75" customHeight="1">
      <c r="A28" s="354">
        <v>1</v>
      </c>
      <c r="B28" s="355"/>
      <c r="C28" s="200" t="s">
        <v>546</v>
      </c>
      <c r="D28" s="201"/>
      <c r="E28" s="298"/>
      <c r="F28" s="299"/>
      <c r="I28" s="194"/>
    </row>
    <row r="29" spans="1:9" ht="15.75" customHeight="1">
      <c r="A29" s="202"/>
      <c r="B29" s="203"/>
      <c r="C29" s="204" t="s">
        <v>547</v>
      </c>
      <c r="D29" s="205"/>
      <c r="E29" s="274"/>
      <c r="F29" s="275"/>
      <c r="I29" s="194"/>
    </row>
    <row r="30" spans="1:9" ht="15.75" customHeight="1">
      <c r="A30" s="356">
        <v>1.1000000000000001</v>
      </c>
      <c r="B30" s="357"/>
      <c r="C30" s="206" t="s">
        <v>582</v>
      </c>
      <c r="D30" s="207"/>
      <c r="E30" s="163">
        <f>F34</f>
        <v>180693273552</v>
      </c>
      <c r="F30" s="281">
        <v>185761718084</v>
      </c>
      <c r="G30" s="208"/>
      <c r="H30" s="208"/>
      <c r="I30" s="184"/>
    </row>
    <row r="31" spans="1:9" ht="15.75" customHeight="1">
      <c r="A31" s="359">
        <v>1.2</v>
      </c>
      <c r="B31" s="360"/>
      <c r="C31" s="209" t="s">
        <v>583</v>
      </c>
      <c r="D31" s="210"/>
      <c r="E31" s="258">
        <f>F35</f>
        <v>14023.14</v>
      </c>
      <c r="F31" s="282">
        <v>14138.16</v>
      </c>
      <c r="G31" s="208"/>
      <c r="H31" s="208"/>
      <c r="I31" s="184"/>
    </row>
    <row r="32" spans="1:9" ht="15.75" customHeight="1">
      <c r="A32" s="354">
        <v>2</v>
      </c>
      <c r="B32" s="355"/>
      <c r="C32" s="200" t="s">
        <v>548</v>
      </c>
      <c r="D32" s="201"/>
      <c r="E32" s="259"/>
      <c r="F32" s="283"/>
      <c r="G32" s="208"/>
      <c r="H32" s="208"/>
      <c r="I32" s="184"/>
    </row>
    <row r="33" spans="1:9" ht="15.75" customHeight="1">
      <c r="A33" s="211"/>
      <c r="B33" s="212"/>
      <c r="C33" s="209" t="s">
        <v>549</v>
      </c>
      <c r="D33" s="205"/>
      <c r="E33" s="260"/>
      <c r="F33" s="284"/>
      <c r="G33" s="208"/>
      <c r="H33" s="208"/>
      <c r="I33" s="184"/>
    </row>
    <row r="34" spans="1:9" ht="15.75" customHeight="1">
      <c r="A34" s="356">
        <v>2.1</v>
      </c>
      <c r="B34" s="357"/>
      <c r="C34" s="206" t="s">
        <v>584</v>
      </c>
      <c r="D34" s="207"/>
      <c r="E34" s="163">
        <v>179922548330</v>
      </c>
      <c r="F34" s="281">
        <v>180693273552</v>
      </c>
      <c r="G34" s="208"/>
      <c r="H34" s="208"/>
      <c r="I34" s="213"/>
    </row>
    <row r="35" spans="1:9" ht="15.75" customHeight="1">
      <c r="A35" s="359">
        <v>2.2000000000000002</v>
      </c>
      <c r="B35" s="360"/>
      <c r="C35" s="214" t="s">
        <v>585</v>
      </c>
      <c r="D35" s="205"/>
      <c r="E35" s="258">
        <v>14105.12</v>
      </c>
      <c r="F35" s="282">
        <v>14023.14</v>
      </c>
      <c r="G35" s="208"/>
      <c r="H35" s="208"/>
    </row>
    <row r="36" spans="1:9" ht="15.75" customHeight="1">
      <c r="A36" s="341">
        <v>3</v>
      </c>
      <c r="B36" s="342"/>
      <c r="C36" s="215" t="s">
        <v>574</v>
      </c>
      <c r="D36" s="216"/>
      <c r="E36" s="261"/>
      <c r="F36" s="285"/>
      <c r="G36" s="208"/>
      <c r="H36" s="208"/>
    </row>
    <row r="37" spans="1:9" ht="15.75" customHeight="1">
      <c r="A37" s="217"/>
      <c r="B37" s="218"/>
      <c r="C37" s="219" t="s">
        <v>575</v>
      </c>
      <c r="D37" s="220"/>
      <c r="E37" s="273">
        <f>E34-E30</f>
        <v>-770725222</v>
      </c>
      <c r="F37" s="286">
        <v>-5068444532</v>
      </c>
      <c r="G37" s="208"/>
      <c r="H37" s="208"/>
    </row>
    <row r="38" spans="1:9" ht="15.75" customHeight="1">
      <c r="A38" s="343">
        <v>3.1</v>
      </c>
      <c r="B38" s="344"/>
      <c r="C38" s="221" t="s">
        <v>550</v>
      </c>
      <c r="D38" s="222"/>
      <c r="E38" s="261"/>
      <c r="F38" s="285"/>
      <c r="G38" s="208"/>
      <c r="H38" s="208"/>
    </row>
    <row r="39" spans="1:9" ht="15.75" customHeight="1">
      <c r="A39" s="223"/>
      <c r="B39" s="224"/>
      <c r="C39" s="219" t="s">
        <v>551</v>
      </c>
      <c r="D39" s="225"/>
      <c r="E39" s="262">
        <f>E37-E41</f>
        <v>1046431262</v>
      </c>
      <c r="F39" s="287">
        <v>-1485872236</v>
      </c>
      <c r="G39" s="208"/>
      <c r="H39" s="208"/>
    </row>
    <row r="40" spans="1:9" ht="15.75" customHeight="1">
      <c r="A40" s="345">
        <v>3.2</v>
      </c>
      <c r="B40" s="346"/>
      <c r="C40" s="226" t="s">
        <v>581</v>
      </c>
      <c r="D40" s="227"/>
      <c r="E40" s="263"/>
      <c r="F40" s="288"/>
      <c r="G40" s="208"/>
      <c r="H40" s="208"/>
    </row>
    <row r="41" spans="1:9" ht="15.75" customHeight="1">
      <c r="A41" s="228"/>
      <c r="B41" s="229"/>
      <c r="C41" s="167" t="s">
        <v>577</v>
      </c>
      <c r="D41" s="225"/>
      <c r="E41" s="286">
        <v>-1817156484</v>
      </c>
      <c r="F41" s="286">
        <v>-3582572296</v>
      </c>
      <c r="G41" s="208"/>
      <c r="H41" s="208"/>
    </row>
    <row r="42" spans="1:9" ht="15.75" customHeight="1">
      <c r="A42" s="345">
        <v>3.3</v>
      </c>
      <c r="B42" s="346"/>
      <c r="C42" s="221" t="s">
        <v>552</v>
      </c>
      <c r="D42" s="222"/>
      <c r="E42" s="264"/>
      <c r="F42" s="289"/>
      <c r="G42" s="208"/>
      <c r="H42" s="208"/>
    </row>
    <row r="43" spans="1:9" ht="15.75" customHeight="1">
      <c r="A43" s="223"/>
      <c r="B43" s="230"/>
      <c r="C43" s="167" t="s">
        <v>553</v>
      </c>
      <c r="D43" s="225"/>
      <c r="E43" s="265"/>
      <c r="F43" s="290"/>
      <c r="G43" s="208"/>
      <c r="H43" s="208"/>
    </row>
    <row r="44" spans="1:9" ht="15.75" customHeight="1">
      <c r="A44" s="341">
        <v>4</v>
      </c>
      <c r="B44" s="347">
        <v>4</v>
      </c>
      <c r="C44" s="231" t="s">
        <v>573</v>
      </c>
      <c r="D44" s="222"/>
      <c r="E44" s="266"/>
      <c r="F44" s="291"/>
      <c r="G44" s="208"/>
      <c r="H44" s="208"/>
    </row>
    <row r="45" spans="1:9" ht="15.75" customHeight="1">
      <c r="A45" s="232"/>
      <c r="B45" s="233"/>
      <c r="C45" s="167" t="s">
        <v>576</v>
      </c>
      <c r="D45" s="225"/>
      <c r="E45" s="267">
        <f>E35/E31-1</f>
        <v>5.846051597573787E-3</v>
      </c>
      <c r="F45" s="292">
        <v>-8.1354292213414725E-3</v>
      </c>
      <c r="G45" s="199"/>
      <c r="H45" s="208"/>
    </row>
    <row r="46" spans="1:9" ht="15.75" customHeight="1">
      <c r="A46" s="341">
        <v>5</v>
      </c>
      <c r="B46" s="347"/>
      <c r="C46" s="234" t="s">
        <v>554</v>
      </c>
      <c r="D46" s="235"/>
      <c r="E46" s="268"/>
      <c r="F46" s="293"/>
      <c r="G46" s="208"/>
      <c r="H46" s="208"/>
    </row>
    <row r="47" spans="1:9" ht="15.75" customHeight="1">
      <c r="A47" s="217"/>
      <c r="B47" s="218"/>
      <c r="C47" s="236" t="s">
        <v>555</v>
      </c>
      <c r="D47" s="237"/>
      <c r="E47" s="269"/>
      <c r="F47" s="294"/>
      <c r="G47" s="208"/>
      <c r="H47" s="208"/>
    </row>
    <row r="48" spans="1:9" ht="15.75" customHeight="1">
      <c r="A48" s="352">
        <v>5.0999999999999996</v>
      </c>
      <c r="B48" s="353"/>
      <c r="C48" s="238" t="s">
        <v>586</v>
      </c>
      <c r="D48" s="207"/>
      <c r="E48" s="301">
        <v>14499.55</v>
      </c>
      <c r="F48" s="296">
        <v>14499.55</v>
      </c>
      <c r="H48" s="208"/>
    </row>
    <row r="49" spans="1:8" ht="15.75" customHeight="1">
      <c r="A49" s="352">
        <v>5.2</v>
      </c>
      <c r="B49" s="353"/>
      <c r="C49" s="239" t="s">
        <v>587</v>
      </c>
      <c r="D49" s="240"/>
      <c r="E49" s="301">
        <v>13055.63</v>
      </c>
      <c r="F49" s="295">
        <v>13055.63</v>
      </c>
      <c r="G49" s="208"/>
      <c r="H49" s="208"/>
    </row>
    <row r="50" spans="1:8" ht="15.75" customHeight="1">
      <c r="A50" s="350">
        <v>6</v>
      </c>
      <c r="B50" s="351"/>
      <c r="C50" s="241" t="s">
        <v>592</v>
      </c>
      <c r="D50" s="242"/>
      <c r="E50" s="276"/>
      <c r="F50" s="277"/>
      <c r="G50" s="208"/>
      <c r="H50" s="208"/>
    </row>
    <row r="51" spans="1:8" ht="15.75" customHeight="1">
      <c r="A51" s="352">
        <v>6.1</v>
      </c>
      <c r="B51" s="353">
        <v>6.1</v>
      </c>
      <c r="C51" s="243" t="s">
        <v>594</v>
      </c>
      <c r="D51" s="244"/>
      <c r="E51" s="278">
        <v>679428.71</v>
      </c>
      <c r="F51" s="278">
        <v>679143.57</v>
      </c>
      <c r="G51" s="302"/>
      <c r="H51" s="208"/>
    </row>
    <row r="52" spans="1:8" ht="15.75" customHeight="1">
      <c r="A52" s="352">
        <v>6.2</v>
      </c>
      <c r="B52" s="353"/>
      <c r="C52" s="206" t="s">
        <v>588</v>
      </c>
      <c r="D52" s="238"/>
      <c r="E52" s="303">
        <v>9583423485.9951992</v>
      </c>
      <c r="F52" s="278">
        <v>9523725362.2098007</v>
      </c>
      <c r="G52" s="300"/>
      <c r="H52" s="208"/>
    </row>
    <row r="53" spans="1:8" ht="15.75" customHeight="1" thickBot="1">
      <c r="A53" s="348">
        <v>6.2</v>
      </c>
      <c r="B53" s="349">
        <v>6.3</v>
      </c>
      <c r="C53" s="245" t="s">
        <v>593</v>
      </c>
      <c r="D53" s="245"/>
      <c r="E53" s="279">
        <v>5.3264160467636476E-2</v>
      </c>
      <c r="F53" s="280">
        <v>5.2706584893814856E-2</v>
      </c>
      <c r="G53" s="300"/>
      <c r="H53" s="208"/>
    </row>
    <row r="54" spans="1:8" ht="15.75" customHeight="1">
      <c r="A54" s="246"/>
      <c r="B54" s="246"/>
      <c r="C54" s="246"/>
      <c r="D54" s="246"/>
      <c r="E54" s="247"/>
      <c r="F54" s="247"/>
    </row>
    <row r="55" spans="1:8">
      <c r="B55" s="248"/>
      <c r="C55" s="249" t="s">
        <v>556</v>
      </c>
      <c r="D55" s="249"/>
      <c r="E55" s="340" t="s">
        <v>557</v>
      </c>
      <c r="F55" s="340"/>
    </row>
    <row r="56" spans="1:8">
      <c r="B56" s="248"/>
      <c r="C56" s="250" t="s">
        <v>589</v>
      </c>
      <c r="D56" s="249"/>
      <c r="E56" s="374" t="s">
        <v>558</v>
      </c>
      <c r="F56" s="340"/>
    </row>
    <row r="57" spans="1:8" ht="14.25" customHeight="1">
      <c r="C57" s="251"/>
      <c r="D57" s="251"/>
      <c r="E57" s="174"/>
      <c r="F57" s="174"/>
    </row>
    <row r="58" spans="1:8" ht="14.25" customHeight="1">
      <c r="A58" s="252"/>
      <c r="B58" s="252"/>
    </row>
    <row r="59" spans="1:8" ht="14.25" customHeight="1">
      <c r="A59" s="252"/>
      <c r="B59" s="252"/>
    </row>
    <row r="60" spans="1:8" ht="14.25" customHeight="1">
      <c r="A60" s="252"/>
      <c r="B60" s="252"/>
    </row>
    <row r="61" spans="1:8" ht="14.25" customHeight="1">
      <c r="A61" s="252"/>
      <c r="B61" s="252"/>
    </row>
    <row r="62" spans="1:8" ht="14.25" customHeight="1">
      <c r="A62" s="252"/>
      <c r="B62" s="252"/>
    </row>
    <row r="63" spans="1:8" ht="14.25" customHeight="1">
      <c r="A63" s="252"/>
      <c r="B63" s="252"/>
      <c r="C63" s="250"/>
      <c r="E63" s="375"/>
      <c r="F63" s="375"/>
    </row>
    <row r="64" spans="1:8" ht="14.25" customHeight="1">
      <c r="A64" s="253"/>
      <c r="B64" s="253"/>
      <c r="C64" s="254"/>
      <c r="D64" s="173"/>
      <c r="E64" s="376"/>
      <c r="F64" s="376"/>
    </row>
    <row r="65" spans="1:4" ht="16.5">
      <c r="A65" s="253"/>
      <c r="B65" s="253"/>
      <c r="C65" s="253"/>
      <c r="D65" s="253"/>
    </row>
    <row r="66" spans="1:4" ht="16.5">
      <c r="A66" s="255"/>
      <c r="B66" s="255"/>
      <c r="C66" s="255"/>
      <c r="D66" s="255"/>
    </row>
    <row r="67" spans="1:4" ht="16.5">
      <c r="A67" s="256"/>
      <c r="B67" s="256"/>
      <c r="C67" s="255"/>
      <c r="D67" s="255"/>
    </row>
    <row r="68" spans="1:4" ht="15.75">
      <c r="A68" s="257"/>
      <c r="B68" s="257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WwDvQxExduJQbwEhMyF25uAuQWxIJNOE1M6pF4bZvJs=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hyFMKX86QyfbY6a7yUPVLgnXrCZ+hSQwo2QPh1Hlz7Y=</DigestValue>
    </Reference>
  </SignedInfo>
  <SignatureValue>fc0c2XyToBlV1kDQuw8bPinOUmIItr4yW/POgkhkhfLFxqQazQM1lSc5YQVVi6xd6EqEt6phuGGB
tfSb7vRzybVPQEp7tPGs3XstKRef2kZWZDbKtny6B9P75m24KSrRNVaVBkcxpg88rlIeTdd44ud9
YEnrxmi3hp6q0VH7zBXz7+iK3xyhHfntbi74eWbv2sCcW1sqZ3iXXRCPSv3Y3+SY8zzbm2+O6b0i
yDrdNRrPGH+eJ1RzVYkryFW5X15orpznE0daZW8G8CDXFxz4uKJW0vCwqfl+OmaSpoEAx2VHNqoi
lsxtNQbEk9QY0FOd6TCRHZaQTkwAKVr+YhGfPA==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sYObUfOrnQHZ8A93tJgyHMFB7FyxWIJNGS3v9Vwi1+M=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s25GbW8FjUwBGmvbOzGF9E2gyZhaqhkFuFg+0X2W5xI=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QmIZ5rOAQCN59+zYrGSAJ2lT2e4rEXhJM7geEwRLmBY=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7mXuTZqO97j8pP+nhzDIDvQDjSvSCaKXeW3imkZ61/8=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pI2cGy4O+JfEFHYXobi6WzsK7zo5BSLGZZwA4ZQ603M=</DigestValue>
      </Reference>
      <Reference URI="/xl/worksheets/sheet3.xml?ContentType=application/vnd.openxmlformats-officedocument.spreadsheetml.worksheet+xml">
        <DigestMethod Algorithm="http://www.w3.org/2001/04/xmlenc#sha256"/>
        <DigestValue>kkQ6V9AFbwr8QyiLGRE+fGDZnyDXS/x7VfnsArVL2sI=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uE8p4+OQpdQxhkRRc9rOnqOeQWwd3RLoyMwYjJKwD+o=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2024-10-14T09:21:39Z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2024-10-14T09:21:39Z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Nib8bHdOHNokYcSwPX5/2QcYadFb6aif/uozCKbwBv0=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fOnGqyrki3MGLHDPHVFFI9NKjmpp6K3Df/zTYYoKnzM=</DigestValue>
    </Reference>
  </SignedInfo>
  <SignatureValue>tSn7oPx0l0D6mkEKbVsEs0KWpILS4mJ9stRg5D9On/Md3uVG5CaQaWE+Vv7TPHK2DHjyVs+wCy1W
EMbz+FfkndgqmCYz22ok7rQ1PeDS9iRDUUR1pG0HVspc0xgYE1H+QPkK25LzucSjuDJojeGw6sTG
ClL8r7TfsPDNUKQ6t2fJen6TLkkDNDeGzdNHJ5PsxVQmlnjNDgDBf+dJvqT1pQotc9NzBe0KuAjU
qH/ey21LFhBL/c+0faUsjRK3uO7fE48qK8T4QqEEwcxM0KqvEgc3zrRYfxiyCpT2xAZQnuSF1K43
EkhJV5qKQDp+AAkI+2gOtvEahfKVebHs+2QPeA==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sYObUfOrnQHZ8A93tJgyHMFB7FyxWIJNGS3v9Vwi1+M=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s25GbW8FjUwBGmvbOzGF9E2gyZhaqhkFuFg+0X2W5xI=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QmIZ5rOAQCN59+zYrGSAJ2lT2e4rEXhJM7geEwRLmBY=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7mXuTZqO97j8pP+nhzDIDvQDjSvSCaKXeW3imkZ61/8=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pI2cGy4O+JfEFHYXobi6WzsK7zo5BSLGZZwA4ZQ603M=</DigestValue>
      </Reference>
      <Reference URI="/xl/worksheets/sheet3.xml?ContentType=application/vnd.openxmlformats-officedocument.spreadsheetml.worksheet+xml">
        <DigestMethod Algorithm="http://www.w3.org/2001/04/xmlenc#sha256"/>
        <DigestValue>kkQ6V9AFbwr8QyiLGRE+fGDZnyDXS/x7VfnsArVL2sI=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uE8p4+OQpdQxhkRRc9rOnqOeQWwd3RLoyMwYjJKwD+o=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2024-10-14T10:34:39Z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2024-10-14T10:34:39Z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2024-10-07T04:44:50Z</cp:lastPrinted>
  <dcterms:created xsi:type="dcterms:W3CDTF">2014-09-25T08:23:57Z</dcterms:created>
  <dcterms:modified xsi:type="dcterms:W3CDTF">2024-10-14T07:11:47Z</dcterms:modified>
</cp:coreProperties>
</file>