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<sst xmlns="http://schemas.openxmlformats.org/spreadsheetml/2006/main" count="1392" uniqueCount="599">
  <si>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</si>
  <si>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</si>
  <si>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</si>
  <si>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</si>
  <si>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</si>
  <si>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</si>
  <si>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</si>
  <si>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</si>
  <si>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</si>
  <si>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</si>
  <si>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</si>
  <si>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</si>
  <si>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</si>
  <si>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</si>
  <si>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</si>
  <si>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</si>
  <si>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</si>
  <si>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</si>
  <si>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</si>
  <si>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</si>
  <si>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</si>
  <si>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</si>
  <si>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</si>
  <si>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</si>
  <si>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</si>
  <si>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</si>
  <si>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</si>
  <si>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</si>
  <si>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</si>
  <si>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</si>
  <si>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</si>
  <si>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</si>
  <si>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</si>
  <si>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</si>
  <si>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</si>
  <si>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</si>
  <si>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</si>
  <si>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</si>
  <si>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</si>
  <si>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</si>
  <si>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</si>
  <si>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</si>
  <si>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</si>
  <si>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</si>
  <si>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</si>
  <si>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</si>
  <si>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</si>
  <si>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</si>
  <si>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</si>
  <si>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</si>
  <si>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</si>
  <si>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</si>
  <si>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</si>
  <si>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</si>
  <si>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</si>
  <si>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</si>
  <si>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</si>
  <si>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</si>
  <si>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</si>
  <si>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</si>
  <si>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</si>
  <si>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</si>
  <si>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</si>
  <si>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</si>
  <si>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</si>
  <si>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</si>
  <si>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</si>
  <si>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</si>
  <si>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</si>
  <si>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</si>
  <si>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</si>
  <si>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</si>
  <si>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</si>
  <si>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</si>
  <si>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</si>
  <si>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</si>
  <si>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</si>
  <si>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</si>
  <si>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</si>
  <si>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</si>
  <si>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</si>
  <si>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</si>
  <si>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</si>
  <si>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</si>
  <si>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</si>
  <si>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</si>
  <si>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</si>
  <si>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</si>
  <si>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</si>
  <si>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</si>
  <si>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</si>
  <si>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</si>
  <si>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</si>
  <si>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</si>
  <si>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</si>
  <si>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</si>
  <si>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</si>
  <si>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</si>
  <si>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</si>
  <si>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</si>
  <si>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</si>
  <si>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</si>
  <si>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</si>
  <si>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</si>
  <si>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</si>
  <si>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</si>
  <si>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</si>
  <si>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</si>
  <si>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</si>
  <si>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</si>
  <si>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</si>
  <si>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</si>
  <si>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</si>
  <si>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</si>
  <si>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</si>
  <si>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</si>
  <si>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</si>
  <si>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</si>
  <si>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</si>
  <si>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</si>
  <si>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</si>
  <si>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</si>
  <si>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</si>
  <si>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</si>
  <si>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</si>
  <si>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</si>
  <si>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</si>
  <si>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</si>
  <si>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</si>
  <si>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</si>
  <si>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</si>
  <si>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</si>
  <si>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</si>
  <si>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</si>
  <si>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</si>
  <si>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</si>
  <si>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</si>
  <si>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</si>
  <si>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</si>
  <si>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</si>
  <si>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</si>
  <si>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</si>
  <si>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</si>
  <si>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</si>
  <si>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</si>
  <si>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</si>
  <si>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</si>
  <si>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</si>
  <si>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</si>
  <si>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</si>
  <si>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</si>
  <si>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</si>
  <si>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</si>
  <si>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</si>
  <si>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</si>
  <si>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</si>
  <si>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</si>
  <si>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</si>
  <si>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</si>
  <si>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</si>
  <si>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</si>
  <si>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</si>
  <si>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</si>
  <si>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</si>
  <si>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</si>
  <si>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</si>
  <si>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</si>
  <si>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</si>
  <si>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</si>
  <si>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</si>
  <si>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</si>
  <si>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</si>
  <si>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</si>
  <si>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</si>
  <si>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</si>
  <si>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</si>
  <si>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</si>
  <si>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</si>
  <si>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</si>
  <si>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</si>
  <si>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</si>
  <si>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</si>
  <si>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</si>
  <si>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</si>
  <si>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</si>
  <si>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</si>
  <si>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</si>
  <si>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</si>
  <si>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</si>
  <si>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</si>
  <si>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</si>
  <si>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</si>
  <si>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</si>
  <si>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</si>
  <si>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</si>
  <si>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</si>
  <si>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</si>
  <si>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</si>
  <si>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</si>
  <si>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</si>
  <si>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</si>
  <si>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</si>
  <si>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</si>
  <si>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</si>
  <si>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</si>
  <si>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</si>
  <si>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</si>
  <si>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</si>
  <si>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</si>
  <si>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</si>
  <si>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</si>
  <si>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</si>
  <si>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</si>
  <si>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</si>
  <si>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</si>
  <si>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</si>
  <si>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</si>
  <si>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</si>
  <si>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</si>
  <si>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</si>
  <si>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</si>
  <si>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</si>
  <si>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</si>
  <si>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</si>
  <si>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</si>
  <si>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</si>
  <si>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</si>
  <si>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</si>
  <si>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</si>
  <si>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</si>
  <si>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</si>
  <si>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</si>
  <si>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</si>
  <si>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</si>
  <si>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</si>
  <si>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</si>
  <si>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</si>
  <si>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</si>
  <si>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</si>
  <si>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</si>
  <si>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</si>
  <si>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</si>
  <si>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</si>
  <si>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</si>
  <si>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</si>
  <si>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</si>
  <si>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</si>
  <si>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</si>
  <si>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</si>
  <si>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</si>
  <si>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</si>
  <si>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</si>
  <si>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</si>
  <si>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</si>
  <si>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</si>
  <si>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</si>
  <si>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</si>
  <si>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</si>
  <si>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</si>
  <si>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</si>
  <si>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</si>
  <si>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</si>
  <si>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</si>
  <si>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</si>
  <si>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</si>
  <si>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</si>
  <si>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</si>
  <si>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</si>
  <si>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</si>
  <si>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</si>
  <si>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</si>
  <si>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</si>
  <si>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</si>
  <si>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</si>
  <si>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</si>
  <si>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</si>
  <si>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</si>
  <si>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</si>
  <si>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</si>
  <si>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</si>
  <si>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</si>
  <si>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</si>
  <si>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</si>
  <si>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</si>
  <si>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</si>
  <si>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</si>
  <si>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</si>
  <si>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</si>
  <si>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</si>
  <si>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</si>
  <si>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</si>
  <si>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</si>
  <si>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</si>
  <si>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</si>
  <si>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</si>
  <si>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</si>
  <si>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</si>
  <si>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</si>
  <si>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</si>
  <si>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</si>
  <si>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</si>
  <si>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</si>
  <si>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</si>
  <si>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</si>
  <si>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</si>
  <si>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</si>
  <si>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</si>
  <si>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</si>
  <si>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</si>
  <si>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</si>
  <si>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</si>
  <si>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</si>
  <si>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</si>
  <si>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</si>
  <si>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</si>
  <si>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</si>
  <si>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</si>
  <si>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</si>
  <si>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</si>
  <si>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</si>
  <si>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</si>
  <si>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</si>
  <si>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</si>
  <si>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</si>
  <si>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</si>
  <si>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</si>
  <si>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</si>
  <si>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</si>
  <si>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</si>
  <si>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</si>
  <si>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</si>
  <si>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</si>
  <si>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</si>
  <si>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</si>
  <si>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</si>
  <si>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</si>
  <si>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</si>
  <si>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</si>
  <si>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</si>
  <si>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</si>
  <si>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</si>
  <si>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</si>
  <si>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</si>
  <si>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</si>
  <si>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</si>
  <si>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</si>
  <si>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</si>
  <si>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</si>
  <si>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</si>
  <si>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</si>
  <si>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</si>
  <si>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</si>
  <si>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</si>
  <si>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</si>
  <si>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</si>
  <si>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</si>
  <si>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</si>
  <si>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</si>
  <si>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</si>
  <si>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</si>
  <si>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</si>
  <si>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</si>
  <si>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</si>
  <si>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</si>
  <si>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</si>
  <si>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</si>
  <si>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</si>
  <si>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</si>
  <si>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</si>
  <si>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</si>
  <si>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</si>
  <si>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</si>
  <si>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</si>
  <si>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</si>
  <si>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</si>
  <si>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</si>
  <si>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</si>
  <si>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</si>
  <si>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</si>
  <si>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</si>
  <si>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</si>
  <si>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</si>
  <si>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</si>
  <si>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</si>
  <si>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</si>
  <si>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</si>
  <si>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</si>
  <si>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</si>
  <si>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</si>
  <si>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</si>
  <si>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</si>
  <si>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</si>
  <si>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</si>
  <si>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</si>
  <si>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</si>
  <si>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</si>
  <si>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</si>
  <si>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</si>
  <si>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</si>
  <si>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</si>
  <si>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</si>
  <si>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</si>
  <si>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</si>
  <si>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</si>
  <si>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</si>
  <si>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</si>
  <si>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</si>
  <si>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</si>
  <si>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</si>
  <si>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</si>
  <si>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</si>
  <si>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</si>
  <si>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</si>
  <si>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</si>
  <si>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</si>
  <si>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</si>
  <si>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</si>
  <si>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</si>
  <si>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</si>
  <si>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</si>
  <si>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</si>
  <si>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</si>
  <si>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</si>
  <si>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</si>
  <si>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</si>
  <si>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</si>
  <si>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</si>
  <si>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</si>
  <si>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</si>
  <si>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</si>
  <si>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</si>
  <si>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</si>
  <si>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</si>
  <si>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</si>
  <si>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</si>
  <si>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</si>
  <si>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</si>
  <si>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</si>
  <si>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</si>
  <si>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</si>
  <si>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</si>
  <si>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</si>
  <si>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</si>
  <si>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</si>
  <si>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</si>
  <si>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</si>
  <si>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</si>
  <si>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</si>
  <si>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</si>
  <si>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</si>
  <si>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</si>
  <si>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</si>
  <si>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</si>
  <si>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</si>
  <si>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</si>
  <si>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</si>
  <si>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</si>
  <si>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</si>
  <si>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</si>
  <si>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</si>
  <si>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</si>
  <si>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</si>
  <si>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</si>
  <si>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</si>
  <si>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</si>
  <si>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</si>
  <si>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</si>
  <si>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</si>
  <si>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</si>
  <si>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</si>
  <si>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</si>
  <si>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</si>
  <si>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</si>
  <si>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</si>
  <si>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</si>
  <si>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</si>
  <si>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</si>
  <si>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</si>
  <si>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</si>
  <si>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</si>
  <si>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</si>
  <si>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</si>
  <si>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</si>
  <si>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</si>
  <si>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</si>
  <si>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</si>
  <si>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</si>
  <si>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</si>
  <si>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</si>
  <si>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</si>
  <si>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</si>
  <si>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</si>
  <si>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</si>
  <si>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</si>
  <si>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</si>
  <si>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</si>
  <si>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</si>
  <si>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</si>
  <si>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</si>
  <si>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</si>
  <si>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</si>
  <si>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</si>
  <si>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</si>
  <si>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</si>
  <si>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</si>
  <si>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</si>
  <si>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</si>
  <si>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</si>
  <si>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</si>
  <si>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</si>
  <si>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</si>
  <si>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</si>
  <si>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</si>
  <si>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</si>
  <si>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</si>
  <si>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</si>
  <si>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</si>
  <si>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</si>
  <si>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</si>
  <si>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</si>
  <si>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</si>
  <si>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</si>
  <si>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</si>
  <si>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</si>
  <si>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</si>
  <si>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</si>
  <si>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</si>
  <si>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</si>
  <si>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</si>
  <si>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</si>
  <si>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</si>
  <si>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</si>
  <si>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</si>
  <si>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</si>
  <si>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</si>
  <si>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</si>
  <si>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</si>
  <si>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</si>
  <si>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</si>
  <si>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</si>
  <si>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</si>
  <si>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</si>
  <si>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</si>
  <si>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</si>
  <si>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</si>
  <si>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</si>
  <si>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</si>
  <si>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</si>
  <si>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</si>
  <si>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</si>
  <si>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</si>
  <si>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</si>
  <si>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</si>
  <si>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</si>
  <si>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</si>
  <si>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</si>
  <si>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</si>
  <si>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</si>
  <si>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</si>
  <si>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</si>
  <si>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</si>
  <si>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</si>
  <si>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</si>
  <si>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</si>
  <si>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</si>
  <si>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</si>
  <si>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</si>
  <si>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</si>
  <si>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</si>
  <si>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</si>
  <si>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</si>
  <si>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</si>
  <si>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</si>
  <si>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</si>
  <si>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</si>
  <si>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</si>
  <si>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</si>
  <si>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</si>
  <si>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</si>
  <si>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</si>
  <si>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</si>
  <si>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</si>
  <si>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</si>
  <si>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</si>
  <si>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</si>
  <si>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</si>
  <si>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</si>
  <si>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</si>
  <si>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</si>
  <si>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</si>
  <si>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</si>
  <si>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</si>
  <si>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</si>
  <si>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</si>
  <si>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</si>
  <si>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</si>
  <si>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</si>
  <si>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DƯƠNG THANH DŨNG</t>
  </si>
  <si>
    <t>Phó giám đốc phòng Giao dịch và dịch vụ chứng khoán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</si>
</sst>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4" fillId="29" borderId="0" xfId="457" applyFont="1" applyFill="1" applyBorder="1" applyAlignment="1">
      <alignment vertical="center"/>
    </xf>
    <xf numFmtId="170" fontId="174" fillId="29" borderId="0" xfId="458" applyFont="1" applyFill="1" applyBorder="1" applyAlignment="1">
      <alignment vertical="center"/>
    </xf>
    <xf numFmtId="2" fontId="174" fillId="29" borderId="0" xfId="695" applyNumberFormat="1" applyFont="1" applyFill="1" applyBorder="1" applyAlignment="1">
      <alignment vertical="center"/>
    </xf>
    <xf numFmtId="170" fontId="174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288" t="s">
        <v>23</v>
      </c>
      <c r="N3" s="296"/>
      <c r="O3" s="297" t="s">
        <v>24</v>
      </c>
      <c r="P3" s="298"/>
      <c r="Q3" s="288" t="s">
        <v>5</v>
      </c>
      <c r="R3" s="288"/>
      <c r="S3" s="296"/>
      <c r="T3" s="299"/>
      <c r="U3" s="290" t="s">
        <v>26</v>
      </c>
      <c r="V3" s="291"/>
      <c r="W3" s="292" t="s">
        <v>25</v>
      </c>
    </row>
    <row r="4" spans="1:23" ht="12.75" customHeight="1">
      <c r="A4" s="296" t="s">
        <v>27</v>
      </c>
      <c r="B4" s="288" t="s">
        <v>28</v>
      </c>
      <c r="C4" s="288" t="s">
        <v>29</v>
      </c>
      <c r="D4" s="288" t="s">
        <v>30</v>
      </c>
      <c r="E4" s="288" t="s">
        <v>31</v>
      </c>
      <c r="F4" s="288" t="s">
        <v>32</v>
      </c>
      <c r="G4" s="288" t="s">
        <v>33</v>
      </c>
      <c r="H4" s="300" t="s">
        <v>52</v>
      </c>
      <c r="I4" s="288" t="s">
        <v>34</v>
      </c>
      <c r="J4" s="299"/>
      <c r="K4" s="288" t="s">
        <v>35</v>
      </c>
      <c r="L4" s="288" t="s">
        <v>36</v>
      </c>
      <c r="M4" s="288" t="s">
        <v>35</v>
      </c>
      <c r="N4" s="288" t="s">
        <v>37</v>
      </c>
      <c r="O4" s="288" t="s">
        <v>35</v>
      </c>
      <c r="P4" s="288" t="s">
        <v>37</v>
      </c>
      <c r="Q4" s="288" t="s">
        <v>38</v>
      </c>
      <c r="R4" s="288" t="s">
        <v>39</v>
      </c>
      <c r="S4" s="288" t="s">
        <v>36</v>
      </c>
      <c r="T4" s="288" t="s">
        <v>39</v>
      </c>
      <c r="U4" s="300" t="s">
        <v>36</v>
      </c>
      <c r="V4" s="288" t="s">
        <v>39</v>
      </c>
      <c r="W4" s="293"/>
    </row>
    <row r="5" spans="1:23">
      <c r="A5" s="299"/>
      <c r="B5" s="299"/>
      <c r="C5" s="299"/>
      <c r="D5" s="299"/>
      <c r="E5" s="299"/>
      <c r="F5" s="299"/>
      <c r="G5" s="299"/>
      <c r="H5" s="301"/>
      <c r="I5" s="106" t="s">
        <v>40</v>
      </c>
      <c r="J5" s="106" t="s">
        <v>41</v>
      </c>
      <c r="K5" s="299"/>
      <c r="L5" s="299"/>
      <c r="M5" s="299"/>
      <c r="N5" s="299"/>
      <c r="O5" s="299"/>
      <c r="P5" s="299"/>
      <c r="Q5" s="295"/>
      <c r="R5" s="295"/>
      <c r="S5" s="299"/>
      <c r="T5" s="295"/>
      <c r="U5" s="301"/>
      <c r="V5" s="289"/>
      <c r="W5" s="29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2" t="s">
        <v>5</v>
      </c>
      <c r="B179" s="30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09" t="s">
        <v>210</v>
      </c>
      <c r="B1" s="309"/>
      <c r="C1" s="309"/>
      <c r="D1" s="309"/>
      <c r="E1" s="309"/>
      <c r="F1" s="309"/>
      <c r="G1" s="30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0" t="e">
        <f>#REF!</f>
        <v>#REF!</v>
      </c>
      <c r="C2" s="311"/>
      <c r="D2" s="31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2"/>
      <c r="C3" s="312"/>
      <c r="D3" s="31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3">
        <v>41948</v>
      </c>
      <c r="C4" s="313"/>
      <c r="D4" s="31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3">
        <v>41949</v>
      </c>
      <c r="C5" s="313"/>
      <c r="D5" s="31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2">
        <v>111000</v>
      </c>
      <c r="C6" s="312"/>
      <c r="D6" s="31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07">
        <f>+$B$6*$F$7/$C$7</f>
        <v>111000</v>
      </c>
      <c r="C8" s="307"/>
      <c r="D8" s="30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3" t="s">
        <v>226</v>
      </c>
      <c r="C9" s="313"/>
      <c r="D9" s="31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2" t="e">
        <f>VLOOKUP(I11,#REF!,4,0)*1000</f>
        <v>#REF!</v>
      </c>
      <c r="C11" s="312"/>
      <c r="D11" s="31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07" t="e">
        <f>+ ROUND((B11-B19)*F10/C10,0)</f>
        <v>#REF!</v>
      </c>
      <c r="C12" s="307"/>
      <c r="D12" s="30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08" t="s">
        <v>212</v>
      </c>
      <c r="C13" s="308"/>
      <c r="D13" s="30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07">
        <f>+IF($E$13=1,ROUNDDOWN($B$8*$F$10/$C$10,0),IF(MROUND($B$8*$F$10/$C$10,10)-($B$8*$F$10/$C$10)&gt;0,MROUND($B$8*$F$10/$C$10,10)-10,MROUND($B$8*$F$10/$C$10,10)))</f>
        <v>55500</v>
      </c>
      <c r="C14" s="307"/>
      <c r="D14" s="30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07">
        <f>ROUNDDOWN($B$8*$F$10/$C$10,0)-B14</f>
        <v>0</v>
      </c>
      <c r="C15" s="307"/>
      <c r="D15" s="30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08" t="s">
        <v>223</v>
      </c>
      <c r="C16" s="308"/>
      <c r="D16" s="30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2">
        <v>10000</v>
      </c>
      <c r="C17" s="312"/>
      <c r="D17" s="31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07">
        <f>+IF($E$16=1,B17*B15,0)</f>
        <v>0</v>
      </c>
      <c r="C18" s="307"/>
      <c r="D18" s="30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2">
        <v>10000</v>
      </c>
      <c r="C19" s="312"/>
      <c r="D19" s="31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07">
        <f>+B19*B14</f>
        <v>555000000</v>
      </c>
      <c r="C20" s="307"/>
      <c r="D20" s="30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3"/>
      <c r="C21" s="313"/>
      <c r="D21" s="31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4" t="s">
        <v>241</v>
      </c>
      <c r="F23" s="314"/>
      <c r="G23" s="31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6" t="s">
        <v>328</v>
      </c>
      <c r="F1" s="316"/>
      <c r="G1" s="317" t="s">
        <v>329</v>
      </c>
      <c r="H1" s="31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5" t="s">
        <v>398</v>
      </c>
      <c r="C62" s="315" t="s">
        <v>310</v>
      </c>
      <c r="D62" s="315" t="s">
        <v>403</v>
      </c>
      <c r="E62" s="319">
        <v>140130</v>
      </c>
      <c r="F62" s="319">
        <v>7</v>
      </c>
      <c r="G62" s="40">
        <v>215002</v>
      </c>
      <c r="H62" s="40">
        <v>0</v>
      </c>
    </row>
    <row r="63" spans="1:9" s="40" customFormat="1">
      <c r="B63" s="315"/>
      <c r="C63" s="315"/>
      <c r="D63" s="315"/>
      <c r="E63" s="319"/>
      <c r="F63" s="31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0" t="s">
        <v>20</v>
      </c>
      <c r="C32" s="320"/>
      <c r="D32" s="320"/>
      <c r="E32" s="320"/>
      <c r="F32" s="320"/>
      <c r="G32" s="32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0" t="s">
        <v>14</v>
      </c>
      <c r="C39" s="320"/>
      <c r="D39" s="320"/>
      <c r="E39" s="320"/>
      <c r="F39" s="320"/>
      <c r="G39" s="32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1"/>
      <c r="E43" s="322"/>
      <c r="F43" s="322"/>
      <c r="G43" s="32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30" zoomScale="78" zoomScaleNormal="87" zoomScaleSheetLayoutView="78" workbookViewId="0">
      <selection activeCell="F59" sqref="F59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7" t="s">
        <v>561</v>
      </c>
      <c r="C1" s="337"/>
      <c r="D1" s="337"/>
      <c r="E1" s="337"/>
      <c r="F1" s="337"/>
      <c r="G1" s="337"/>
    </row>
    <row r="2" spans="2:7" ht="15.75" customHeight="1">
      <c r="B2" s="334" t="s">
        <v>562</v>
      </c>
      <c r="C2" s="334"/>
      <c r="D2" s="334"/>
      <c r="E2" s="334"/>
      <c r="F2" s="334"/>
      <c r="G2" s="334"/>
    </row>
    <row r="3" spans="2:7" ht="19.5" customHeight="1">
      <c r="B3" s="335" t="s">
        <v>582</v>
      </c>
      <c r="C3" s="335"/>
      <c r="D3" s="335"/>
      <c r="E3" s="335"/>
      <c r="F3" s="335"/>
      <c r="G3" s="335"/>
    </row>
    <row r="4" spans="2:7" ht="18" customHeight="1">
      <c r="B4" s="336" t="s">
        <v>563</v>
      </c>
      <c r="C4" s="336"/>
      <c r="D4" s="336"/>
      <c r="E4" s="336"/>
      <c r="F4" s="336"/>
      <c r="G4" s="336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7" t="s">
        <v>564</v>
      </c>
      <c r="C6" s="337"/>
      <c r="D6" s="337"/>
      <c r="E6" s="337"/>
      <c r="F6" s="337"/>
      <c r="G6" s="337"/>
    </row>
    <row r="7" spans="2:7" ht="15.75" customHeight="1">
      <c r="B7" s="337" t="s">
        <v>565</v>
      </c>
      <c r="C7" s="337"/>
      <c r="D7" s="337"/>
      <c r="E7" s="337"/>
      <c r="F7" s="337"/>
      <c r="G7" s="337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09/09/2024 đến 15/09/2024</v>
      </c>
      <c r="H18" s="176">
        <v>45544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09/09/2024 to 15/09/2024</v>
      </c>
      <c r="H19" s="176">
        <f>H18+6</f>
        <v>45550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45551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46">
        <f>E20</f>
        <v>45551</v>
      </c>
      <c r="F21" s="346"/>
      <c r="G21" s="346"/>
      <c r="H21" s="346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38" t="s">
        <v>531</v>
      </c>
      <c r="C23" s="339"/>
      <c r="D23" s="338" t="s">
        <v>541</v>
      </c>
      <c r="E23" s="339"/>
      <c r="F23" s="273" t="s">
        <v>542</v>
      </c>
      <c r="G23" s="273" t="s">
        <v>542</v>
      </c>
      <c r="I23" s="179"/>
      <c r="L23" s="184"/>
    </row>
    <row r="24" spans="2:12" ht="15.75" customHeight="1">
      <c r="B24" s="340" t="s">
        <v>27</v>
      </c>
      <c r="C24" s="341"/>
      <c r="D24" s="342" t="s">
        <v>330</v>
      </c>
      <c r="E24" s="343"/>
      <c r="F24" s="185" t="s">
        <v>543</v>
      </c>
      <c r="G24" s="185" t="s">
        <v>543</v>
      </c>
      <c r="I24" s="179"/>
      <c r="L24" s="184"/>
    </row>
    <row r="25" spans="2:12" ht="15.75" customHeight="1">
      <c r="B25" s="274"/>
      <c r="C25" s="186"/>
      <c r="D25" s="187"/>
      <c r="E25" s="187"/>
      <c r="F25" s="188">
        <f>H19</f>
        <v>45550</v>
      </c>
      <c r="G25" s="188">
        <f>H18-1</f>
        <v>45543</v>
      </c>
      <c r="H25" s="189"/>
      <c r="I25" s="179"/>
      <c r="L25" s="184"/>
    </row>
    <row r="26" spans="2:12" ht="15.75" customHeight="1">
      <c r="B26" s="332" t="s">
        <v>572</v>
      </c>
      <c r="C26" s="333"/>
      <c r="D26" s="190" t="s">
        <v>544</v>
      </c>
      <c r="E26" s="190"/>
      <c r="F26" s="191"/>
      <c r="G26" s="275"/>
      <c r="I26" s="179"/>
      <c r="L26" s="192"/>
    </row>
    <row r="27" spans="2:12" ht="15.75" customHeight="1">
      <c r="B27" s="276"/>
      <c r="C27" s="193"/>
      <c r="D27" s="194" t="s">
        <v>545</v>
      </c>
      <c r="E27" s="195"/>
      <c r="F27" s="261"/>
      <c r="G27" s="258"/>
      <c r="I27" s="196"/>
      <c r="L27" s="192"/>
    </row>
    <row r="28" spans="2:12" ht="15.75" customHeight="1">
      <c r="B28" s="330">
        <v>1</v>
      </c>
      <c r="C28" s="331"/>
      <c r="D28" s="197" t="s">
        <v>546</v>
      </c>
      <c r="E28" s="198"/>
      <c r="F28" s="262"/>
      <c r="G28" s="277"/>
      <c r="I28" s="199"/>
      <c r="L28" s="192"/>
    </row>
    <row r="29" spans="2:12" ht="15.75" customHeight="1">
      <c r="B29" s="278"/>
      <c r="C29" s="200"/>
      <c r="D29" s="201" t="s">
        <v>547</v>
      </c>
      <c r="E29" s="202"/>
      <c r="F29" s="258"/>
      <c r="G29" s="258"/>
      <c r="I29" s="199"/>
      <c r="L29" s="192"/>
    </row>
    <row r="30" spans="2:12" ht="15.75" customHeight="1">
      <c r="B30" s="344">
        <v>1.1000000000000001</v>
      </c>
      <c r="C30" s="345"/>
      <c r="D30" s="203" t="s">
        <v>584</v>
      </c>
      <c r="E30" s="204"/>
      <c r="F30" s="163">
        <f>G34</f>
        <v>90629894657</v>
      </c>
      <c r="G30" s="163">
        <v>90413041028</v>
      </c>
      <c r="H30" s="205"/>
      <c r="I30" s="206"/>
      <c r="J30" s="205"/>
      <c r="K30" s="205"/>
      <c r="L30" s="184"/>
    </row>
    <row r="31" spans="2:12" ht="15.75" customHeight="1">
      <c r="B31" s="328">
        <v>1.2</v>
      </c>
      <c r="C31" s="329"/>
      <c r="D31" s="207" t="s">
        <v>585</v>
      </c>
      <c r="E31" s="208"/>
      <c r="F31" s="248">
        <f>G35</f>
        <v>12986.34</v>
      </c>
      <c r="G31" s="248">
        <v>13120.63</v>
      </c>
      <c r="H31" s="205"/>
      <c r="I31" s="206"/>
      <c r="J31" s="205"/>
      <c r="K31" s="205"/>
      <c r="L31" s="184"/>
    </row>
    <row r="32" spans="2:12" ht="15.75" customHeight="1">
      <c r="B32" s="330">
        <v>2</v>
      </c>
      <c r="C32" s="331"/>
      <c r="D32" s="197" t="s">
        <v>548</v>
      </c>
      <c r="E32" s="198"/>
      <c r="F32" s="249"/>
      <c r="G32" s="249"/>
      <c r="H32" s="205"/>
      <c r="I32" s="267"/>
      <c r="J32" s="205"/>
      <c r="K32" s="205"/>
      <c r="L32" s="184"/>
    </row>
    <row r="33" spans="2:12" ht="15.75" customHeight="1">
      <c r="B33" s="279"/>
      <c r="C33" s="209"/>
      <c r="D33" s="207" t="s">
        <v>549</v>
      </c>
      <c r="E33" s="202"/>
      <c r="F33" s="250"/>
      <c r="G33" s="250"/>
      <c r="H33" s="205"/>
      <c r="I33" s="206"/>
      <c r="J33" s="205"/>
      <c r="K33" s="205"/>
      <c r="L33" s="184"/>
    </row>
    <row r="34" spans="2:12" ht="15.75" customHeight="1">
      <c r="B34" s="344">
        <v>2.1</v>
      </c>
      <c r="C34" s="345"/>
      <c r="D34" s="203" t="s">
        <v>586</v>
      </c>
      <c r="E34" s="204"/>
      <c r="F34" s="268">
        <v>90758594069</v>
      </c>
      <c r="G34" s="163">
        <v>90629894657</v>
      </c>
      <c r="H34" s="205"/>
      <c r="I34" s="206"/>
      <c r="J34" s="205"/>
      <c r="K34" s="205"/>
      <c r="L34" s="210"/>
    </row>
    <row r="35" spans="2:12" ht="15.75" customHeight="1">
      <c r="B35" s="328">
        <v>2.2000000000000002</v>
      </c>
      <c r="C35" s="329"/>
      <c r="D35" s="211" t="s">
        <v>587</v>
      </c>
      <c r="E35" s="202"/>
      <c r="F35" s="266">
        <v>12955.23</v>
      </c>
      <c r="G35" s="248">
        <v>12986.34</v>
      </c>
      <c r="H35" s="205"/>
      <c r="I35" s="206"/>
      <c r="J35" s="205"/>
      <c r="K35" s="205"/>
    </row>
    <row r="36" spans="2:12" ht="15.75" customHeight="1">
      <c r="B36" s="347">
        <v>3</v>
      </c>
      <c r="C36" s="348"/>
      <c r="D36" s="212" t="s">
        <v>575</v>
      </c>
      <c r="E36" s="213"/>
      <c r="F36" s="260"/>
      <c r="G36" s="280"/>
      <c r="H36" s="205"/>
      <c r="I36" s="206"/>
      <c r="J36" s="205"/>
      <c r="K36" s="205"/>
    </row>
    <row r="37" spans="2:12" ht="15.75" customHeight="1">
      <c r="B37" s="281"/>
      <c r="C37" s="214"/>
      <c r="D37" s="215" t="s">
        <v>576</v>
      </c>
      <c r="E37" s="216"/>
      <c r="F37" s="264">
        <f>F34-F30</f>
        <v>128699412</v>
      </c>
      <c r="G37" s="282">
        <f>G34-G30</f>
        <v>216853629</v>
      </c>
      <c r="H37" s="205"/>
      <c r="I37" s="206"/>
      <c r="J37" s="205"/>
      <c r="K37" s="205"/>
    </row>
    <row r="38" spans="2:12" ht="15.75" customHeight="1">
      <c r="B38" s="349">
        <v>3.1</v>
      </c>
      <c r="C38" s="350"/>
      <c r="D38" s="217" t="s">
        <v>550</v>
      </c>
      <c r="E38" s="218"/>
      <c r="F38" s="260"/>
      <c r="G38" s="280"/>
      <c r="H38" s="205"/>
      <c r="I38" s="206"/>
      <c r="J38" s="205"/>
      <c r="K38" s="205"/>
    </row>
    <row r="39" spans="2:12" ht="15.75" customHeight="1">
      <c r="B39" s="283"/>
      <c r="C39" s="219"/>
      <c r="D39" s="215" t="s">
        <v>551</v>
      </c>
      <c r="E39" s="220"/>
      <c r="F39" s="264">
        <f>F37-F41</f>
        <v>-217243538</v>
      </c>
      <c r="G39" s="282">
        <f>G37-G41</f>
        <v>-925346099</v>
      </c>
      <c r="H39" s="205"/>
      <c r="I39" s="206"/>
      <c r="J39" s="205"/>
      <c r="K39" s="205"/>
    </row>
    <row r="40" spans="2:12" ht="15.75" customHeight="1">
      <c r="B40" s="326">
        <v>3.2</v>
      </c>
      <c r="C40" s="327"/>
      <c r="D40" s="221" t="s">
        <v>583</v>
      </c>
      <c r="E40" s="222"/>
      <c r="F40" s="251"/>
      <c r="G40" s="251"/>
      <c r="H40" s="205"/>
      <c r="I40" s="206"/>
      <c r="J40" s="205"/>
      <c r="K40" s="205"/>
    </row>
    <row r="41" spans="2:12" ht="15.75" customHeight="1">
      <c r="B41" s="284"/>
      <c r="C41" s="270"/>
      <c r="D41" s="167" t="s">
        <v>578</v>
      </c>
      <c r="E41" s="220"/>
      <c r="F41" s="269">
        <v>345942950</v>
      </c>
      <c r="G41" s="282">
        <v>1142199728</v>
      </c>
      <c r="H41" s="205"/>
      <c r="I41" s="206"/>
      <c r="J41" s="205"/>
      <c r="K41" s="205"/>
    </row>
    <row r="42" spans="2:12" ht="15.75" customHeight="1">
      <c r="B42" s="326">
        <v>3.3</v>
      </c>
      <c r="C42" s="327"/>
      <c r="D42" s="217" t="s">
        <v>552</v>
      </c>
      <c r="E42" s="218"/>
      <c r="F42" s="252"/>
      <c r="G42" s="252"/>
      <c r="H42" s="205"/>
      <c r="I42" s="206"/>
      <c r="J42" s="205"/>
      <c r="K42" s="205"/>
    </row>
    <row r="43" spans="2:12" ht="15.75" customHeight="1">
      <c r="B43" s="283"/>
      <c r="C43" s="223"/>
      <c r="D43" s="167" t="s">
        <v>553</v>
      </c>
      <c r="E43" s="220"/>
      <c r="F43" s="253"/>
      <c r="G43" s="253"/>
      <c r="H43" s="205"/>
      <c r="I43" s="206"/>
      <c r="J43" s="205"/>
      <c r="K43" s="205"/>
    </row>
    <row r="44" spans="2:12" ht="15.75" customHeight="1">
      <c r="B44" s="347">
        <v>4</v>
      </c>
      <c r="C44" s="351">
        <v>4</v>
      </c>
      <c r="D44" s="224" t="s">
        <v>573</v>
      </c>
      <c r="E44" s="218"/>
      <c r="F44" s="254"/>
      <c r="G44" s="254"/>
      <c r="H44" s="205"/>
      <c r="I44" s="206"/>
      <c r="J44" s="205"/>
      <c r="K44" s="205"/>
    </row>
    <row r="45" spans="2:12" ht="15.75" customHeight="1">
      <c r="B45" s="285"/>
      <c r="C45" s="225"/>
      <c r="D45" s="167" t="s">
        <v>577</v>
      </c>
      <c r="E45" s="220"/>
      <c r="F45" s="255">
        <f>F35/F31-1</f>
        <v>-2.3955941396883729E-3</v>
      </c>
      <c r="G45" s="255">
        <f>G35/G31-1</f>
        <v>-1.0235026824169213E-2</v>
      </c>
      <c r="H45" s="205"/>
      <c r="I45" s="206"/>
      <c r="J45" s="205"/>
      <c r="K45" s="205"/>
    </row>
    <row r="46" spans="2:12" ht="15.75" customHeight="1">
      <c r="B46" s="347">
        <v>5</v>
      </c>
      <c r="C46" s="351"/>
      <c r="D46" s="226" t="s">
        <v>554</v>
      </c>
      <c r="E46" s="227"/>
      <c r="F46" s="256"/>
      <c r="G46" s="256"/>
      <c r="H46" s="205"/>
      <c r="I46" s="206"/>
      <c r="J46" s="205"/>
      <c r="K46" s="205"/>
    </row>
    <row r="47" spans="2:12" ht="15.75" customHeight="1">
      <c r="B47" s="281"/>
      <c r="C47" s="214"/>
      <c r="D47" s="228" t="s">
        <v>555</v>
      </c>
      <c r="E47" s="229"/>
      <c r="F47" s="257"/>
      <c r="G47" s="257"/>
      <c r="H47" s="205"/>
      <c r="I47" s="206"/>
      <c r="J47" s="205"/>
      <c r="K47" s="205"/>
    </row>
    <row r="48" spans="2:12" ht="15.75" customHeight="1">
      <c r="B48" s="352">
        <v>5.0999999999999996</v>
      </c>
      <c r="C48" s="353"/>
      <c r="D48" s="230" t="s">
        <v>588</v>
      </c>
      <c r="E48" s="204"/>
      <c r="F48" s="265">
        <v>14192</v>
      </c>
      <c r="G48" s="271">
        <v>14192</v>
      </c>
      <c r="H48" s="205"/>
      <c r="I48" s="206"/>
      <c r="J48" s="205"/>
      <c r="K48" s="205"/>
    </row>
    <row r="49" spans="2:11" ht="15.75" customHeight="1">
      <c r="B49" s="352">
        <v>5.2</v>
      </c>
      <c r="C49" s="353"/>
      <c r="D49" s="231" t="s">
        <v>589</v>
      </c>
      <c r="E49" s="232"/>
      <c r="F49" s="265">
        <v>11354.26</v>
      </c>
      <c r="G49" s="271">
        <v>11354.26</v>
      </c>
      <c r="H49" s="205"/>
      <c r="I49" s="206"/>
      <c r="J49" s="205"/>
      <c r="K49" s="205"/>
    </row>
    <row r="50" spans="2:11" ht="15.75" customHeight="1">
      <c r="B50" s="354">
        <v>6</v>
      </c>
      <c r="C50" s="355"/>
      <c r="D50" s="233" t="s">
        <v>574</v>
      </c>
      <c r="E50" s="234"/>
      <c r="F50" s="259"/>
      <c r="G50" s="286"/>
      <c r="H50" s="205"/>
      <c r="I50" s="206"/>
      <c r="J50" s="205"/>
      <c r="K50" s="205"/>
    </row>
    <row r="51" spans="2:11" ht="15.75" customHeight="1">
      <c r="B51" s="352">
        <v>6.1</v>
      </c>
      <c r="C51" s="353">
        <v>6.1</v>
      </c>
      <c r="D51" s="235" t="s">
        <v>590</v>
      </c>
      <c r="E51" s="236"/>
      <c r="F51" s="272">
        <v>6504.06</v>
      </c>
      <c r="G51" s="272">
        <v>6504.06</v>
      </c>
      <c r="H51" s="205"/>
      <c r="I51" s="206"/>
      <c r="J51" s="205"/>
      <c r="K51" s="205"/>
    </row>
    <row r="52" spans="2:11" ht="15.75" customHeight="1">
      <c r="B52" s="352">
        <v>6.2</v>
      </c>
      <c r="C52" s="353"/>
      <c r="D52" s="203" t="s">
        <v>591</v>
      </c>
      <c r="E52" s="230"/>
      <c r="F52" s="271">
        <f>F51*F35</f>
        <v>84261593.233800009</v>
      </c>
      <c r="G52" s="271">
        <f>G51*G35</f>
        <v>84463934.540400013</v>
      </c>
      <c r="H52" s="205"/>
      <c r="I52" s="206"/>
      <c r="J52" s="205"/>
      <c r="K52" s="205"/>
    </row>
    <row r="53" spans="2:11" ht="15.75" customHeight="1">
      <c r="B53" s="352">
        <v>6.2</v>
      </c>
      <c r="C53" s="353">
        <v>6.3</v>
      </c>
      <c r="D53" s="230" t="s">
        <v>579</v>
      </c>
      <c r="E53" s="230"/>
      <c r="F53" s="287">
        <f>F52/F34</f>
        <v>9.2841448347843959E-4</v>
      </c>
      <c r="G53" s="287">
        <f>G52/G34</f>
        <v>9.3196549394726957E-4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4" t="s">
        <v>557</v>
      </c>
      <c r="G55" s="324"/>
    </row>
    <row r="56" spans="2:11">
      <c r="C56" s="239"/>
      <c r="D56" s="241" t="s">
        <v>592</v>
      </c>
      <c r="E56" s="240"/>
      <c r="F56" s="323" t="s">
        <v>558</v>
      </c>
      <c r="G56" s="324"/>
    </row>
    <row r="57" spans="2:11" ht="14.25" customHeight="1">
      <c r="D57" s="242"/>
      <c r="E57" s="242"/>
      <c r="F57" s="174"/>
      <c r="G57" s="174"/>
    </row>
    <row r="58" spans="2:11" ht="14.25" customHeight="1">
      <c r="D58" s="242"/>
      <c r="E58" s="242"/>
      <c r="F58" s="174"/>
      <c r="G58" s="174"/>
    </row>
    <row r="59" spans="2:11" ht="14.25" customHeight="1">
      <c r="D59" s="242"/>
      <c r="E59" s="242"/>
      <c r="F59" s="174"/>
      <c r="G59" s="174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</row>
    <row r="63" spans="2:11" ht="14.25" customHeight="1">
      <c r="B63" s="243"/>
      <c r="C63" s="243"/>
    </row>
    <row r="64" spans="2:11" ht="14.25" customHeight="1">
      <c r="B64" s="243"/>
      <c r="C64" s="243"/>
      <c r="F64" s="263"/>
    </row>
    <row r="65" spans="2:12" ht="14.25" customHeight="1">
      <c r="B65" s="243"/>
      <c r="C65" s="243"/>
      <c r="D65" s="241"/>
      <c r="F65" s="325"/>
      <c r="G65" s="325"/>
    </row>
    <row r="66" spans="2:12" s="359" customFormat="1" ht="15.75">
      <c r="B66" s="357" t="s">
        <v>595</v>
      </c>
      <c r="C66" s="357"/>
      <c r="D66" s="357"/>
      <c r="E66" s="357"/>
      <c r="F66" s="371" t="s">
        <v>596</v>
      </c>
      <c r="G66" s="371"/>
      <c r="H66" s="360"/>
      <c r="I66" s="361"/>
      <c r="J66" s="362"/>
      <c r="K66" s="363"/>
      <c r="L66" s="363"/>
    </row>
    <row r="67" spans="2:12" s="359" customFormat="1" ht="15.75" customHeight="1">
      <c r="B67" s="364" t="s">
        <v>597</v>
      </c>
      <c r="C67" s="358"/>
      <c r="D67" s="358"/>
      <c r="E67" s="358"/>
      <c r="F67" s="364"/>
      <c r="G67" s="365"/>
      <c r="H67" s="360"/>
      <c r="I67" s="361"/>
      <c r="J67" s="362"/>
      <c r="K67" s="363"/>
      <c r="L67" s="363"/>
    </row>
    <row r="68" spans="2:12" s="359" customFormat="1" ht="15.75" customHeight="1">
      <c r="B68" s="366" t="s">
        <v>598</v>
      </c>
      <c r="C68" s="367"/>
      <c r="D68" s="367"/>
      <c r="E68" s="367"/>
      <c r="F68" s="366"/>
      <c r="G68" s="365"/>
      <c r="H68" s="360"/>
      <c r="I68" s="361"/>
      <c r="J68" s="362"/>
      <c r="K68" s="363"/>
      <c r="L68" s="363"/>
    </row>
    <row r="69" spans="2:12" s="199" customFormat="1" ht="14.25" customHeight="1">
      <c r="B69" s="368"/>
      <c r="C69" s="368"/>
      <c r="D69" s="369"/>
      <c r="E69" s="231"/>
      <c r="F69" s="370"/>
      <c r="G69" s="370"/>
    </row>
    <row r="70" spans="2:12" ht="16.5">
      <c r="B70" s="244"/>
      <c r="C70" s="244"/>
      <c r="D70" s="244"/>
      <c r="E70" s="244"/>
    </row>
    <row r="71" spans="2:12" ht="16.5">
      <c r="B71" s="245"/>
      <c r="C71" s="245"/>
      <c r="D71" s="245"/>
      <c r="E71" s="245"/>
    </row>
    <row r="72" spans="2:12" ht="16.5">
      <c r="B72" s="246"/>
      <c r="C72" s="246"/>
      <c r="D72" s="245"/>
      <c r="E72" s="245"/>
    </row>
    <row r="73" spans="2:12" ht="15.75">
      <c r="B73" s="247"/>
      <c r="C73" s="247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AmYn8CJG4BC6x3/PL7vtRnUk1xyTosyZqAmZ0sUCUyQ=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UzxAzJ4vkJOn977fWIoiEBP3IIpPBvxep3WkDaT1Ac8=</DigestValue>
    </Reference>
  </SignedInfo>
  <SignatureValue>phZBOUZ/Iz0QHlygz1RUs6IuBXx4WfUzx5rgx7oT6qcBeIHnoomGKAyLX4cHCj/wxSFAECCAy+Qx
BdIMfqmK/5jw2vaNA+5/N8dMtP+BrcAE7uqzjELdmthrpkh7JZmUcQmY3JxAREwL8xbYz4vD7zA1
MNujKd81U556Nzjhpf0cNsW7FsJtdn55EX6Jh6vk+/daAioEnnuisijKK+y6J37YMvUsqqMnOEol
AbhIu5JPjAV/vFGFGWFS3+1vo8xOL0mRTkKqsVpm5SyPCFEE6RnS9IS1R2f3/f9HCexjnYjaAGSR
MXsV/FZ0i5h9SEXX5z8GBhqFlhQVUqdNqhA5Pw==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ULkL6KBU6tXcpu0JaVdWWGwWY+erjpGB7XF0R5gaQgQ=</DigestValue>
      </Reference>
      <Reference URI="/xl/styles.xml?ContentType=application/vnd.openxmlformats-officedocument.spreadsheetml.styles+xml">
        <DigestMethod Algorithm="http://www.w3.org/2001/04/xmlenc#sha256"/>
        <DigestValue>2GhYe0CUpcH6Rq4WhlfjFLu0sXe0GZaqekd5jh0dEEY=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245we8KPahOPW5bQ/NarqD55rw6teUgrW+FJSKXsmHM=</DigestValue>
      </Reference>
      <Reference URI="/xl/worksheets/sheet3.xml?ContentType=application/vnd.openxmlformats-officedocument.spreadsheetml.worksheet+xml">
        <DigestMethod Algorithm="http://www.w3.org/2001/04/xmlenc#sha256"/>
        <DigestValue>ofrd/Z1A/bqi8W7NWz4yjdsbUxbHjKq8W5toFa2XbtA=</DigestValue>
      </Reference>
      <Reference URI="/xl/worksheets/sheet4.xml?ContentType=application/vnd.openxmlformats-officedocument.spreadsheetml.worksheet+xml">
        <DigestMethod Algorithm="http://www.w3.org/2001/04/xmlenc#sha256"/>
        <DigestValue>EKCcqv84mGPNMnYxg/PymXkmBpe7Jpb8sa3PGgwQM5U=</DigestValue>
      </Reference>
      <Reference URI="/xl/worksheets/sheet5.xml?ContentType=application/vnd.openxmlformats-officedocument.spreadsheetml.worksheet+xml">
        <DigestMethod Algorithm="http://www.w3.org/2001/04/xmlenc#sha256"/>
        <DigestValue>YY4PfHeglTMKru0YKTueVdh3+jyhbF8M/6DDkZHFzJo=</DigestValue>
      </Reference>
      <Reference URI="/xl/worksheets/sheet6.xml?ContentType=application/vnd.openxmlformats-officedocument.spreadsheetml.worksheet+xml">
        <DigestMethod Algorithm="http://www.w3.org/2001/04/xmlenc#sha256"/>
        <DigestValue>hbfaTiKR8aOzT0Stl8wHpXjMckiv7Hi+P5kwfUPeVlk=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2024-09-16T07:18:07Z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2024-09-16T07:18:07Z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OWZZ45qT447uqLQQG7KiRhYyyyGDn41ifBzuO49SYiM=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ncYlEFPCPjHHpVLr0gmDeoUVRhu4xJbrZkHPQ4m4hu0=</DigestValue>
    </Reference>
  </SignedInfo>
  <SignatureValue>PdKbmTzCTz0nYblxlEft3nRbTC9aq8wqS2kR/Jo0if9bjKR0y02I9n1nLU6He175oS5LqCHyZNdl
UqcF5Chy3BLUt2J3V6C4WB7Hax3rM1tUT2snbNW4H8k+K/InwGatrLZCjd9zrt/1lmx68N8TEuxQ
c3dwfsOpvVcZc+WY7vLYJRBI7ZyibZnxX+XfTuMKfrOM87XLKwtGDKxS30jHPNzWfTecZ3sXLNv2
w72F3Fr237m7m+MmK0sKR4lhnBO7C+ElKEkpwfAJAd89lq/eNvvFA+q8t5ziiRE8Q2T/TF0VOpJ4
hbKx0GBOCqdH3Z2q4GpQ86kTckjwVdNwtPlwbw==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ULkL6KBU6tXcpu0JaVdWWGwWY+erjpGB7XF0R5gaQgQ=</DigestValue>
      </Reference>
      <Reference URI="/xl/styles.xml?ContentType=application/vnd.openxmlformats-officedocument.spreadsheetml.styles+xml">
        <DigestMethod Algorithm="http://www.w3.org/2001/04/xmlenc#sha256"/>
        <DigestValue>2GhYe0CUpcH6Rq4WhlfjFLu0sXe0GZaqekd5jh0dEEY=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8IsciobqBpldOZhUC2TXS9ksGI9KzSycxulMNngdm9o=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245we8KPahOPW5bQ/NarqD55rw6teUgrW+FJSKXsmHM=</DigestValue>
      </Reference>
      <Reference URI="/xl/worksheets/sheet3.xml?ContentType=application/vnd.openxmlformats-officedocument.spreadsheetml.worksheet+xml">
        <DigestMethod Algorithm="http://www.w3.org/2001/04/xmlenc#sha256"/>
        <DigestValue>ofrd/Z1A/bqi8W7NWz4yjdsbUxbHjKq8W5toFa2XbtA=</DigestValue>
      </Reference>
      <Reference URI="/xl/worksheets/sheet4.xml?ContentType=application/vnd.openxmlformats-officedocument.spreadsheetml.worksheet+xml">
        <DigestMethod Algorithm="http://www.w3.org/2001/04/xmlenc#sha256"/>
        <DigestValue>EKCcqv84mGPNMnYxg/PymXkmBpe7Jpb8sa3PGgwQM5U=</DigestValue>
      </Reference>
      <Reference URI="/xl/worksheets/sheet5.xml?ContentType=application/vnd.openxmlformats-officedocument.spreadsheetml.worksheet+xml">
        <DigestMethod Algorithm="http://www.w3.org/2001/04/xmlenc#sha256"/>
        <DigestValue>YY4PfHeglTMKru0YKTueVdh3+jyhbF8M/6DDkZHFzJo=</DigestValue>
      </Reference>
      <Reference URI="/xl/worksheets/sheet6.xml?ContentType=application/vnd.openxmlformats-officedocument.spreadsheetml.worksheet+xml">
        <DigestMethod Algorithm="http://www.w3.org/2001/04/xmlenc#sha256"/>
        <DigestValue>hbfaTiKR8aOzT0Stl8wHpXjMckiv7Hi+P5kwfUPeVlk=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2024-09-16T10:14:08Z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2024-09-16T10:14:08Z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2024-09-16T03:13:28Z</dcterms:modified>
</cp:coreProperties>
</file>