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<sst xmlns="http://schemas.openxmlformats.org/spreadsheetml/2006/main" count="1388" uniqueCount="595">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</sst>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1" t="s">
        <v>50</v>
      </c>
      <c r="B2" s="312"/>
      <c r="C2" s="312"/>
      <c r="D2" s="312"/>
      <c r="E2" s="312"/>
      <c r="F2" s="31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3" t="s">
        <v>51</v>
      </c>
      <c r="D3" s="313"/>
      <c r="E3" s="313"/>
      <c r="F3" s="313"/>
      <c r="G3" s="313"/>
      <c r="H3" s="313"/>
      <c r="I3" s="313"/>
      <c r="J3" s="313"/>
      <c r="K3" s="313"/>
      <c r="L3" s="313"/>
      <c r="M3" s="295" t="s">
        <v>23</v>
      </c>
      <c r="N3" s="303"/>
      <c r="O3" s="304" t="s">
        <v>24</v>
      </c>
      <c r="P3" s="305"/>
      <c r="Q3" s="295" t="s">
        <v>5</v>
      </c>
      <c r="R3" s="295"/>
      <c r="S3" s="303"/>
      <c r="T3" s="306"/>
      <c r="U3" s="297" t="s">
        <v>26</v>
      </c>
      <c r="V3" s="298"/>
      <c r="W3" s="299" t="s">
        <v>25</v>
      </c>
    </row>
    <row r="4" spans="1:23" ht="12.75" customHeight="1">
      <c r="A4" s="303" t="s">
        <v>27</v>
      </c>
      <c r="B4" s="295" t="s">
        <v>28</v>
      </c>
      <c r="C4" s="295" t="s">
        <v>29</v>
      </c>
      <c r="D4" s="295" t="s">
        <v>30</v>
      </c>
      <c r="E4" s="295" t="s">
        <v>31</v>
      </c>
      <c r="F4" s="295" t="s">
        <v>32</v>
      </c>
      <c r="G4" s="295" t="s">
        <v>33</v>
      </c>
      <c r="H4" s="307" t="s">
        <v>52</v>
      </c>
      <c r="I4" s="295" t="s">
        <v>34</v>
      </c>
      <c r="J4" s="306"/>
      <c r="K4" s="295" t="s">
        <v>35</v>
      </c>
      <c r="L4" s="295" t="s">
        <v>36</v>
      </c>
      <c r="M4" s="295" t="s">
        <v>35</v>
      </c>
      <c r="N4" s="295" t="s">
        <v>37</v>
      </c>
      <c r="O4" s="295" t="s">
        <v>35</v>
      </c>
      <c r="P4" s="295" t="s">
        <v>37</v>
      </c>
      <c r="Q4" s="295" t="s">
        <v>38</v>
      </c>
      <c r="R4" s="295" t="s">
        <v>39</v>
      </c>
      <c r="S4" s="295" t="s">
        <v>36</v>
      </c>
      <c r="T4" s="295" t="s">
        <v>39</v>
      </c>
      <c r="U4" s="307" t="s">
        <v>36</v>
      </c>
      <c r="V4" s="295" t="s">
        <v>39</v>
      </c>
      <c r="W4" s="300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2"/>
      <c r="R5" s="302"/>
      <c r="S5" s="306"/>
      <c r="T5" s="302"/>
      <c r="U5" s="308"/>
      <c r="V5" s="296"/>
      <c r="W5" s="30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6" t="s">
        <v>210</v>
      </c>
      <c r="B1" s="316"/>
      <c r="C1" s="316"/>
      <c r="D1" s="316"/>
      <c r="E1" s="316"/>
      <c r="F1" s="316"/>
      <c r="G1" s="31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7" t="e">
        <f>#REF!</f>
        <v>#REF!</v>
      </c>
      <c r="C2" s="318"/>
      <c r="D2" s="31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9"/>
      <c r="C3" s="319"/>
      <c r="D3" s="31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9">
        <v>111000</v>
      </c>
      <c r="C6" s="319"/>
      <c r="D6" s="31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4">
        <f>+$B$6*$F$7/$C$7</f>
        <v>111000</v>
      </c>
      <c r="C8" s="314"/>
      <c r="D8" s="31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9" t="e">
        <f>VLOOKUP(I11,#REF!,4,0)*1000</f>
        <v>#REF!</v>
      </c>
      <c r="C11" s="319"/>
      <c r="D11" s="31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4" t="e">
        <f>+ ROUND((B11-B19)*F10/C10,0)</f>
        <v>#REF!</v>
      </c>
      <c r="C12" s="314"/>
      <c r="D12" s="31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5" t="s">
        <v>212</v>
      </c>
      <c r="C13" s="315"/>
      <c r="D13" s="31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4">
        <f>+IF($E$13=1,ROUNDDOWN($B$8*$F$10/$C$10,0),IF(MROUND($B$8*$F$10/$C$10,10)-($B$8*$F$10/$C$10)&gt;0,MROUND($B$8*$F$10/$C$10,10)-10,MROUND($B$8*$F$10/$C$10,10)))</f>
        <v>55500</v>
      </c>
      <c r="C14" s="314"/>
      <c r="D14" s="31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4">
        <f>ROUNDDOWN($B$8*$F$10/$C$10,0)-B14</f>
        <v>0</v>
      </c>
      <c r="C15" s="314"/>
      <c r="D15" s="31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5" t="s">
        <v>223</v>
      </c>
      <c r="C16" s="315"/>
      <c r="D16" s="31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9">
        <v>10000</v>
      </c>
      <c r="C17" s="319"/>
      <c r="D17" s="31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4">
        <f>+IF($E$16=1,B17*B15,0)</f>
        <v>0</v>
      </c>
      <c r="C18" s="314"/>
      <c r="D18" s="31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9">
        <v>10000</v>
      </c>
      <c r="C19" s="319"/>
      <c r="D19" s="31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4">
        <f>+B19*B14</f>
        <v>555000000</v>
      </c>
      <c r="C20" s="314"/>
      <c r="D20" s="31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C14" zoomScale="77" zoomScaleNormal="77" zoomScaleSheetLayoutView="77" workbookViewId="0">
      <selection activeCell="F41" sqref="F41:G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63" t="s">
        <v>570</v>
      </c>
      <c r="C18" s="363"/>
      <c r="D18" s="363"/>
      <c r="E18" s="161" t="str">
        <f>"Từ ngày "&amp;TEXT(H18,"dd/mm/yyyy")&amp;" đến "&amp;TEXT(H19,"dd/mm/yyyy")</f>
        <v>Từ ngày 02/09/2024 đến 08/09/2024</v>
      </c>
      <c r="H18" s="175">
        <v>45537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02/09/2024 to 08/09/2024</v>
      </c>
      <c r="H19" s="175">
        <f>H18+6</f>
        <v>45543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45544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0">
        <f>E20</f>
        <v>45544</v>
      </c>
      <c r="F21" s="330"/>
      <c r="G21" s="330"/>
      <c r="H21" s="330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39" t="s">
        <v>531</v>
      </c>
      <c r="C23" s="340"/>
      <c r="D23" s="339" t="s">
        <v>541</v>
      </c>
      <c r="E23" s="340"/>
      <c r="F23" s="273" t="s">
        <v>542</v>
      </c>
      <c r="G23" s="273" t="s">
        <v>542</v>
      </c>
    </row>
    <row r="24" spans="2:12" ht="15.75" customHeight="1">
      <c r="B24" s="341" t="s">
        <v>27</v>
      </c>
      <c r="C24" s="342"/>
      <c r="D24" s="343" t="s">
        <v>330</v>
      </c>
      <c r="E24" s="344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45543</v>
      </c>
      <c r="G25" s="275">
        <f>H18-1</f>
        <v>45536</v>
      </c>
      <c r="H25" s="186"/>
    </row>
    <row r="26" spans="2:12" ht="15.75" customHeight="1">
      <c r="B26" s="364" t="s">
        <v>572</v>
      </c>
      <c r="C26" s="365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61">
        <v>1</v>
      </c>
      <c r="C28" s="362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5">
        <v>1.1000000000000001</v>
      </c>
      <c r="C30" s="346"/>
      <c r="D30" s="196" t="s">
        <v>584</v>
      </c>
      <c r="E30" s="197"/>
      <c r="F30" s="252">
        <f>G34</f>
        <v>88848470406</v>
      </c>
      <c r="G30" s="279">
        <v>89354018095</v>
      </c>
      <c r="H30" s="198"/>
      <c r="J30" s="198"/>
      <c r="K30" s="198"/>
      <c r="L30" s="198"/>
    </row>
    <row r="31" spans="2:12" ht="15.75" customHeight="1">
      <c r="B31" s="337">
        <v>1.2</v>
      </c>
      <c r="C31" s="338"/>
      <c r="D31" s="199" t="s">
        <v>585</v>
      </c>
      <c r="E31" s="200"/>
      <c r="F31" s="261">
        <f>G35</f>
        <v>10523.21</v>
      </c>
      <c r="G31" s="280">
        <v>10570.38</v>
      </c>
      <c r="H31" s="198"/>
      <c r="J31" s="198"/>
      <c r="K31" s="198"/>
      <c r="L31" s="198"/>
    </row>
    <row r="32" spans="2:12" ht="15.75" customHeight="1">
      <c r="B32" s="361">
        <v>2</v>
      </c>
      <c r="C32" s="362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5">
        <v>2.1</v>
      </c>
      <c r="C34" s="346"/>
      <c r="D34" s="196" t="s">
        <v>586</v>
      </c>
      <c r="E34" s="197"/>
      <c r="F34" s="263">
        <v>87592285057</v>
      </c>
      <c r="G34" s="279">
        <v>88848470406</v>
      </c>
      <c r="H34" s="198"/>
      <c r="J34" s="198"/>
      <c r="K34" s="198"/>
      <c r="L34" s="198"/>
    </row>
    <row r="35" spans="2:12" ht="15.75" customHeight="1">
      <c r="B35" s="337">
        <v>2.2000000000000002</v>
      </c>
      <c r="C35" s="338"/>
      <c r="D35" s="202" t="s">
        <v>587</v>
      </c>
      <c r="E35" s="195"/>
      <c r="F35" s="264">
        <v>10608.64</v>
      </c>
      <c r="G35" s="282">
        <v>10523.21</v>
      </c>
      <c r="H35" s="198"/>
      <c r="J35" s="198"/>
      <c r="K35" s="198"/>
      <c r="L35" s="198"/>
    </row>
    <row r="36" spans="2:12" ht="15.75" customHeight="1">
      <c r="B36" s="351">
        <v>3</v>
      </c>
      <c r="C36" s="352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-1256185349</v>
      </c>
      <c r="G37" s="284">
        <f>G34-G30</f>
        <v>-505547689</v>
      </c>
      <c r="H37" s="198"/>
      <c r="J37" s="198"/>
      <c r="K37" s="198"/>
      <c r="L37" s="198"/>
    </row>
    <row r="38" spans="2:12" ht="15.75" customHeight="1">
      <c r="B38" s="353">
        <v>3.1</v>
      </c>
      <c r="C38" s="354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712359180</v>
      </c>
      <c r="G39" s="286">
        <f>G37-G41</f>
        <v>-398984846</v>
      </c>
      <c r="H39" s="198"/>
      <c r="J39" s="198"/>
      <c r="K39" s="198"/>
      <c r="L39" s="198"/>
    </row>
    <row r="40" spans="2:12" ht="15.75" customHeight="1">
      <c r="B40" s="335">
        <v>3.2</v>
      </c>
      <c r="C40" s="336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-1968544529</v>
      </c>
      <c r="G41" s="284">
        <v>-106562843</v>
      </c>
      <c r="H41" s="198"/>
      <c r="J41" s="198"/>
      <c r="K41" s="198"/>
      <c r="L41" s="198"/>
    </row>
    <row r="42" spans="2:12" ht="15.75" customHeight="1">
      <c r="B42" s="335">
        <v>3.3</v>
      </c>
      <c r="C42" s="336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8.1182452882724299E-3</v>
      </c>
      <c r="G45" s="247">
        <f>G35/G31-1</f>
        <v>-4.4624696557740151E-3</v>
      </c>
      <c r="H45" s="262"/>
      <c r="J45" s="198"/>
      <c r="K45" s="198"/>
      <c r="L45" s="198"/>
    </row>
    <row r="46" spans="2:12" ht="15.75" customHeight="1">
      <c r="B46" s="355">
        <v>5</v>
      </c>
      <c r="C46" s="356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59">
        <v>5.0999999999999996</v>
      </c>
      <c r="C48" s="360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59">
        <v>5.2</v>
      </c>
      <c r="C49" s="360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57">
        <v>6</v>
      </c>
      <c r="C50" s="358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59">
        <v>6.2</v>
      </c>
      <c r="C52" s="360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2" t="s">
        <v>557</v>
      </c>
      <c r="G55" s="332"/>
      <c r="J55" s="198"/>
    </row>
    <row r="56" spans="2:12">
      <c r="C56" s="230"/>
      <c r="D56" s="232" t="s">
        <v>592</v>
      </c>
      <c r="E56" s="231"/>
      <c r="F56" s="331" t="s">
        <v>558</v>
      </c>
      <c r="G56" s="332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33"/>
      <c r="G63" s="333"/>
    </row>
    <row r="64" spans="2:12" ht="14.25" customHeight="1">
      <c r="B64" s="235"/>
      <c r="C64" s="235"/>
      <c r="D64" s="236"/>
      <c r="E64" s="172"/>
      <c r="F64" s="334"/>
      <c r="G64" s="334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3XQeXMyRPxUdLa3Rol4xZn6dsAYRk0WVahL3FJNhPwI=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I3OMSpaVKeHe1QCrJCn+WgDcVGL2HZoQED/z1Lm3mIw=</DigestValue>
    </Reference>
  </SignedInfo>
  <SignatureValue>bbtxAyn7AE3qSY+vLJcmz5NOo7ga7b31CzjTuPIFwQxQ63icYmpzsHyMa0+k0Q95BOyuECnlLmTS
dNVZV3pPcbSV1XPOFC1fnUJVT2oqwgxIUX0cQgAy9fUO27Uony3at/eJFsx0xba8mgbQ+T+GX723
v/hjQfdVydJA4zu/HF70w90MP9LfmHq51Ul8eoxHbKMkrxEnVu1AYDp+kOHqKnkL2pIOqja2JVja
cguXBCADldSYMekf82/7/isUkiN/Mem5EMUKzRQSKpg4WVx65FfbqkRTzjTjarh67gUi+lfK64Oq
plXxmJVxe+V3YannzWKOWoS4+Q9nQHr+UPDplQ==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wwPtz5QT6NjD9cZPptK5w/x/Jbp0WfZJZR+SogF2rLw=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sOaP+wzmgQP+14a7ujxEIuQA6Mi74eQH9F8aPY5wxlk=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yrq/YtikZ6K7mGcxP7QHwJcJI9P2Y1Y4aMtjA/VkbgI=</DigestValue>
      </Reference>
      <Reference URI="/xl/worksheets/sheet3.xml?ContentType=application/vnd.openxmlformats-officedocument.spreadsheetml.worksheet+xml">
        <DigestMethod Algorithm="http://www.w3.org/2001/04/xmlenc#sha256"/>
        <DigestValue>KhB5+2DdJCg7V/ml79SpBxnKbchaveveqs8RAwPtAU8=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58DlYyv3FDGMUTNIG2CcDy71ZGg4Gk7kx60VlyJ0pMA=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2024-09-09T05:37:29Z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2024-09-09T05:37:29Z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mVhPylMU2MRWdWK168l4saO6QOqmh0v3Rs2DUqekGSk=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AuyaGtHA58LmmH/CClpQ5+B3UbzwzzNSxHQ2xjqGQs4=</DigestValue>
    </Reference>
  </SignedInfo>
  <SignatureValue>hbPnWXRr5ISMtdUrjGkADxo9onoXlHllYoZYqg6bkUXYyHPccsKDOXkVRCFtTsWosPn1nAZJVGAZ
HYZdcCuvlxn8/J9PLVhZ9nBTmKhq38hJ7zDhdyGLPxwfbMxSOicj90ve0ONC7+hhwlri+9s9qy9o
gLsXIvWb/SPwOQ2Styleqqf9BJw6zAiHHyR6CUavH2DMaT/GUybLgvmZiiob27p6VZsKNKBQvEtp
IgkNkyqixPqKTfKQ8mHgJNosBFglbJL+d21rj37zlle/RYHBGgwBAr0ch+76I64OHZljGWTlW7XK
YSIHRIfzv35bdqCpi3re08+lw0zWKFpgaQ2z3w==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wwPtz5QT6NjD9cZPptK5w/x/Jbp0WfZJZR+SogF2rLw=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sOaP+wzmgQP+14a7ujxEIuQA6Mi74eQH9F8aPY5wxlk=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yrq/YtikZ6K7mGcxP7QHwJcJI9P2Y1Y4aMtjA/VkbgI=</DigestValue>
      </Reference>
      <Reference URI="/xl/worksheets/sheet3.xml?ContentType=application/vnd.openxmlformats-officedocument.spreadsheetml.worksheet+xml">
        <DigestMethod Algorithm="http://www.w3.org/2001/04/xmlenc#sha256"/>
        <DigestValue>KhB5+2DdJCg7V/ml79SpBxnKbchaveveqs8RAwPtAU8=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58DlYyv3FDGMUTNIG2CcDy71ZGg4Gk7kx60VlyJ0pMA=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2024-09-09T10:04:51Z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2024-09-09T10:04:51Z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2024-08-26T02:31:49Z</cp:lastPrinted>
  <dcterms:created xsi:type="dcterms:W3CDTF">2014-09-25T08:23:57Z</dcterms:created>
  <dcterms:modified xsi:type="dcterms:W3CDTF">2024-09-06T10:52:49Z</dcterms:modified>
</cp:coreProperties>
</file>