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SME\"/>
    </mc:Choice>
  </mc:AlternateContent>
  <bookViews>
    <workbookView xWindow="0" yWindow="0" windowWidth="24000" windowHeight="87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25" i="27" l="1"/>
  <c r="F31" i="27" l="1"/>
  <c r="F30" i="27"/>
  <c r="F37" i="27" s="1"/>
  <c r="F39" i="27" s="1"/>
  <c r="G37" i="27"/>
  <c r="G39" i="27" s="1"/>
  <c r="G52" i="27"/>
  <c r="G53" i="27" s="1"/>
  <c r="G45" i="27"/>
  <c r="H19" i="27" l="1"/>
  <c r="E19" i="27" l="1"/>
  <c r="E18" i="27"/>
  <c r="F52" i="27" l="1"/>
  <c r="F53" i="27" s="1"/>
  <c r="F45" i="27" l="1"/>
  <c r="F25" i="27" l="1"/>
  <c r="E20" i="27" l="1"/>
  <c r="E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F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<sst xmlns="http://schemas.openxmlformats.org/spreadsheetml/2006/main" count="1388" uniqueCount="595">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</sst>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</cellStyleXfs>
  <cellXfs count="359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169" fontId="173" fillId="0" borderId="19" xfId="64" applyFont="1" applyFill="1" applyBorder="1" applyAlignment="1">
      <alignment wrapText="1"/>
    </xf>
    <xf numFmtId="170" fontId="173" fillId="0" borderId="58" xfId="499" applyFont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178" fontId="173" fillId="0" borderId="18" xfId="65" applyNumberFormat="1" applyFont="1" applyFill="1" applyBorder="1" applyAlignment="1">
      <alignment horizontal="right"/>
    </xf>
    <xf numFmtId="171" fontId="173" fillId="0" borderId="51" xfId="65" applyNumberFormat="1" applyFont="1" applyFill="1" applyBorder="1" applyAlignment="1">
      <alignment horizontal="right"/>
    </xf>
    <xf numFmtId="0" fontId="46" fillId="0" borderId="40" xfId="0" applyFont="1" applyBorder="1" applyAlignment="1">
      <alignment horizontal="center" vertical="top" wrapText="1"/>
    </xf>
    <xf numFmtId="169" fontId="11" fillId="0" borderId="19" xfId="64" applyFont="1" applyFill="1" applyBorder="1" applyAlignment="1">
      <alignment horizontal="right"/>
    </xf>
    <xf numFmtId="169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289" t="s">
        <v>50</v>
      </c>
      <c r="B2" s="290"/>
      <c r="C2" s="290"/>
      <c r="D2" s="290"/>
      <c r="E2" s="290"/>
      <c r="F2" s="29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291" t="s">
        <v>51</v>
      </c>
      <c r="D3" s="291"/>
      <c r="E3" s="291"/>
      <c r="F3" s="291"/>
      <c r="G3" s="291"/>
      <c r="H3" s="291"/>
      <c r="I3" s="291"/>
      <c r="J3" s="291"/>
      <c r="K3" s="291"/>
      <c r="L3" s="291"/>
      <c r="M3" s="292" t="s">
        <v>23</v>
      </c>
      <c r="N3" s="299"/>
      <c r="O3" s="306" t="s">
        <v>24</v>
      </c>
      <c r="P3" s="307"/>
      <c r="Q3" s="292" t="s">
        <v>5</v>
      </c>
      <c r="R3" s="292"/>
      <c r="S3" s="299"/>
      <c r="T3" s="294"/>
      <c r="U3" s="301" t="s">
        <v>26</v>
      </c>
      <c r="V3" s="302"/>
      <c r="W3" s="303" t="s">
        <v>25</v>
      </c>
    </row>
    <row r="4" spans="1:23" ht="12.75" customHeight="1">
      <c r="A4" s="299" t="s">
        <v>27</v>
      </c>
      <c r="B4" s="292" t="s">
        <v>28</v>
      </c>
      <c r="C4" s="292" t="s">
        <v>29</v>
      </c>
      <c r="D4" s="292" t="s">
        <v>30</v>
      </c>
      <c r="E4" s="292" t="s">
        <v>31</v>
      </c>
      <c r="F4" s="292" t="s">
        <v>32</v>
      </c>
      <c r="G4" s="292" t="s">
        <v>33</v>
      </c>
      <c r="H4" s="295" t="s">
        <v>52</v>
      </c>
      <c r="I4" s="292" t="s">
        <v>34</v>
      </c>
      <c r="J4" s="294"/>
      <c r="K4" s="292" t="s">
        <v>35</v>
      </c>
      <c r="L4" s="292" t="s">
        <v>36</v>
      </c>
      <c r="M4" s="292" t="s">
        <v>35</v>
      </c>
      <c r="N4" s="292" t="s">
        <v>37</v>
      </c>
      <c r="O4" s="292" t="s">
        <v>35</v>
      </c>
      <c r="P4" s="292" t="s">
        <v>37</v>
      </c>
      <c r="Q4" s="292" t="s">
        <v>38</v>
      </c>
      <c r="R4" s="292" t="s">
        <v>39</v>
      </c>
      <c r="S4" s="292" t="s">
        <v>36</v>
      </c>
      <c r="T4" s="292" t="s">
        <v>39</v>
      </c>
      <c r="U4" s="295" t="s">
        <v>36</v>
      </c>
      <c r="V4" s="292" t="s">
        <v>39</v>
      </c>
      <c r="W4" s="304"/>
    </row>
    <row r="5" spans="1:23">
      <c r="A5" s="294"/>
      <c r="B5" s="294"/>
      <c r="C5" s="294"/>
      <c r="D5" s="294"/>
      <c r="E5" s="294"/>
      <c r="F5" s="294"/>
      <c r="G5" s="294"/>
      <c r="H5" s="296"/>
      <c r="I5" s="106" t="s">
        <v>40</v>
      </c>
      <c r="J5" s="106" t="s">
        <v>41</v>
      </c>
      <c r="K5" s="294"/>
      <c r="L5" s="294"/>
      <c r="M5" s="294"/>
      <c r="N5" s="294"/>
      <c r="O5" s="294"/>
      <c r="P5" s="294"/>
      <c r="Q5" s="293"/>
      <c r="R5" s="293"/>
      <c r="S5" s="294"/>
      <c r="T5" s="293"/>
      <c r="U5" s="296"/>
      <c r="V5" s="300"/>
      <c r="W5" s="30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297" t="s">
        <v>5</v>
      </c>
      <c r="B179" s="29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13" t="s">
        <v>210</v>
      </c>
      <c r="B1" s="313"/>
      <c r="C1" s="313"/>
      <c r="D1" s="313"/>
      <c r="E1" s="313"/>
      <c r="F1" s="313"/>
      <c r="G1" s="31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14" t="e">
        <f>#REF!</f>
        <v>#REF!</v>
      </c>
      <c r="C2" s="315"/>
      <c r="D2" s="31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12"/>
      <c r="C3" s="312"/>
      <c r="D3" s="31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08">
        <v>41948</v>
      </c>
      <c r="C4" s="308"/>
      <c r="D4" s="30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08">
        <v>41949</v>
      </c>
      <c r="C5" s="308"/>
      <c r="D5" s="30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12">
        <v>111000</v>
      </c>
      <c r="C6" s="312"/>
      <c r="D6" s="31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10">
        <f>+$B$6*$F$7/$C$7</f>
        <v>111000</v>
      </c>
      <c r="C8" s="310"/>
      <c r="D8" s="31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08" t="s">
        <v>226</v>
      </c>
      <c r="C9" s="308"/>
      <c r="D9" s="30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12" t="e">
        <f>VLOOKUP(I11,#REF!,4,0)*1000</f>
        <v>#REF!</v>
      </c>
      <c r="C11" s="312"/>
      <c r="D11" s="31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10" t="e">
        <f>+ ROUND((B11-B19)*F10/C10,0)</f>
        <v>#REF!</v>
      </c>
      <c r="C12" s="310"/>
      <c r="D12" s="31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11" t="s">
        <v>212</v>
      </c>
      <c r="C13" s="311"/>
      <c r="D13" s="31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10">
        <f>+IF($E$13=1,ROUNDDOWN($B$8*$F$10/$C$10,0),IF(MROUND($B$8*$F$10/$C$10,10)-($B$8*$F$10/$C$10)&gt;0,MROUND($B$8*$F$10/$C$10,10)-10,MROUND($B$8*$F$10/$C$10,10)))</f>
        <v>55500</v>
      </c>
      <c r="C14" s="310"/>
      <c r="D14" s="31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10">
        <f>ROUNDDOWN($B$8*$F$10/$C$10,0)-B14</f>
        <v>0</v>
      </c>
      <c r="C15" s="310"/>
      <c r="D15" s="31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11" t="s">
        <v>223</v>
      </c>
      <c r="C16" s="311"/>
      <c r="D16" s="31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12">
        <v>10000</v>
      </c>
      <c r="C17" s="312"/>
      <c r="D17" s="31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10">
        <f>+IF($E$16=1,B17*B15,0)</f>
        <v>0</v>
      </c>
      <c r="C18" s="310"/>
      <c r="D18" s="31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12">
        <v>10000</v>
      </c>
      <c r="C19" s="312"/>
      <c r="D19" s="31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10">
        <f>+B19*B14</f>
        <v>555000000</v>
      </c>
      <c r="C20" s="310"/>
      <c r="D20" s="31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08"/>
      <c r="C21" s="308"/>
      <c r="D21" s="30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09" t="s">
        <v>241</v>
      </c>
      <c r="F23" s="309"/>
      <c r="G23" s="30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17" t="s">
        <v>328</v>
      </c>
      <c r="F1" s="317"/>
      <c r="G1" s="318" t="s">
        <v>329</v>
      </c>
      <c r="H1" s="31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1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1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1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16" t="s">
        <v>398</v>
      </c>
      <c r="C62" s="316" t="s">
        <v>310</v>
      </c>
      <c r="D62" s="316" t="s">
        <v>403</v>
      </c>
      <c r="E62" s="320">
        <v>140130</v>
      </c>
      <c r="F62" s="320">
        <v>7</v>
      </c>
      <c r="G62" s="40">
        <v>215002</v>
      </c>
      <c r="H62" s="40">
        <v>0</v>
      </c>
    </row>
    <row r="63" spans="1:9" s="40" customFormat="1">
      <c r="B63" s="316"/>
      <c r="C63" s="316"/>
      <c r="D63" s="316"/>
      <c r="E63" s="320"/>
      <c r="F63" s="32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21" t="s">
        <v>20</v>
      </c>
      <c r="C32" s="321"/>
      <c r="D32" s="321"/>
      <c r="E32" s="321"/>
      <c r="F32" s="321"/>
      <c r="G32" s="32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21" t="s">
        <v>14</v>
      </c>
      <c r="C39" s="321"/>
      <c r="D39" s="321"/>
      <c r="E39" s="321"/>
      <c r="F39" s="321"/>
      <c r="G39" s="32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22"/>
      <c r="E43" s="323"/>
      <c r="F43" s="323"/>
      <c r="G43" s="32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68"/>
  <sheetViews>
    <sheetView tabSelected="1" view="pageBreakPreview" topLeftCell="B22" zoomScale="78" zoomScaleNormal="87" zoomScaleSheetLayoutView="78" workbookViewId="0">
      <selection activeCell="G46" sqref="G46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24" t="s">
        <v>561</v>
      </c>
      <c r="C1" s="324"/>
      <c r="D1" s="324"/>
      <c r="E1" s="324"/>
      <c r="F1" s="324"/>
      <c r="G1" s="324"/>
    </row>
    <row r="2" spans="2:7" ht="15.75" customHeight="1">
      <c r="B2" s="346" t="s">
        <v>562</v>
      </c>
      <c r="C2" s="346"/>
      <c r="D2" s="346"/>
      <c r="E2" s="346"/>
      <c r="F2" s="346"/>
      <c r="G2" s="346"/>
    </row>
    <row r="3" spans="2:7" ht="19.5" customHeight="1">
      <c r="B3" s="347" t="s">
        <v>582</v>
      </c>
      <c r="C3" s="347"/>
      <c r="D3" s="347"/>
      <c r="E3" s="347"/>
      <c r="F3" s="347"/>
      <c r="G3" s="347"/>
    </row>
    <row r="4" spans="2:7" ht="18" customHeight="1">
      <c r="B4" s="348" t="s">
        <v>563</v>
      </c>
      <c r="C4" s="348"/>
      <c r="D4" s="348"/>
      <c r="E4" s="348"/>
      <c r="F4" s="348"/>
      <c r="G4" s="348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24" t="s">
        <v>564</v>
      </c>
      <c r="C6" s="324"/>
      <c r="D6" s="324"/>
      <c r="E6" s="324"/>
      <c r="F6" s="324"/>
      <c r="G6" s="324"/>
    </row>
    <row r="7" spans="2:7" ht="15.75" customHeight="1">
      <c r="B7" s="324" t="s">
        <v>565</v>
      </c>
      <c r="C7" s="324"/>
      <c r="D7" s="324"/>
      <c r="E7" s="324"/>
      <c r="F7" s="324"/>
      <c r="G7" s="324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41" t="s">
        <v>570</v>
      </c>
      <c r="C18" s="341"/>
      <c r="D18" s="341"/>
      <c r="E18" s="161" t="str">
        <f>"Từ ngày "&amp;TEXT(H18,"dd/mm/yyyy")&amp;" đến "&amp;TEXT(H19,"dd/mm/yyyy")</f>
        <v>Từ ngày 29/07/2024 đến 04/08/2024</v>
      </c>
      <c r="H18" s="176">
        <v>45502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29/07/2024 to 04/08/2024</v>
      </c>
      <c r="H19" s="176">
        <f>H18+6</f>
        <v>45508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45509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55">
        <f>E20</f>
        <v>45509</v>
      </c>
      <c r="F21" s="355"/>
      <c r="G21" s="355"/>
      <c r="H21" s="355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49" t="s">
        <v>531</v>
      </c>
      <c r="C23" s="350"/>
      <c r="D23" s="349" t="s">
        <v>541</v>
      </c>
      <c r="E23" s="350"/>
      <c r="F23" s="274" t="s">
        <v>542</v>
      </c>
      <c r="G23" s="274" t="s">
        <v>542</v>
      </c>
      <c r="I23" s="179"/>
      <c r="L23" s="184"/>
    </row>
    <row r="24" spans="2:12" ht="15.75" customHeight="1">
      <c r="B24" s="351" t="s">
        <v>27</v>
      </c>
      <c r="C24" s="352"/>
      <c r="D24" s="353" t="s">
        <v>330</v>
      </c>
      <c r="E24" s="354"/>
      <c r="F24" s="185" t="s">
        <v>543</v>
      </c>
      <c r="G24" s="185" t="s">
        <v>543</v>
      </c>
      <c r="I24" s="179"/>
      <c r="L24" s="184"/>
    </row>
    <row r="25" spans="2:12" ht="15.75" customHeight="1">
      <c r="B25" s="275"/>
      <c r="C25" s="186"/>
      <c r="D25" s="187"/>
      <c r="E25" s="187"/>
      <c r="F25" s="188">
        <f>H19</f>
        <v>45508</v>
      </c>
      <c r="G25" s="188">
        <f>H18-1</f>
        <v>45501</v>
      </c>
      <c r="H25" s="189"/>
      <c r="I25" s="179"/>
      <c r="L25" s="184"/>
    </row>
    <row r="26" spans="2:12" ht="15.75" customHeight="1">
      <c r="B26" s="344" t="s">
        <v>572</v>
      </c>
      <c r="C26" s="345"/>
      <c r="D26" s="190" t="s">
        <v>544</v>
      </c>
      <c r="E26" s="190"/>
      <c r="F26" s="191"/>
      <c r="G26" s="276"/>
      <c r="I26" s="179"/>
      <c r="L26" s="192"/>
    </row>
    <row r="27" spans="2:12" ht="15.75" customHeight="1">
      <c r="B27" s="277"/>
      <c r="C27" s="193"/>
      <c r="D27" s="194" t="s">
        <v>545</v>
      </c>
      <c r="E27" s="195"/>
      <c r="F27" s="262"/>
      <c r="G27" s="259"/>
      <c r="I27" s="196"/>
      <c r="L27" s="192"/>
    </row>
    <row r="28" spans="2:12" ht="15.75" customHeight="1">
      <c r="B28" s="337">
        <v>1</v>
      </c>
      <c r="C28" s="338"/>
      <c r="D28" s="197" t="s">
        <v>546</v>
      </c>
      <c r="E28" s="198"/>
      <c r="F28" s="263"/>
      <c r="G28" s="278"/>
      <c r="I28" s="199"/>
      <c r="L28" s="192"/>
    </row>
    <row r="29" spans="2:12" ht="15.75" customHeight="1">
      <c r="B29" s="279"/>
      <c r="C29" s="200"/>
      <c r="D29" s="201" t="s">
        <v>547</v>
      </c>
      <c r="E29" s="202"/>
      <c r="F29" s="259"/>
      <c r="G29" s="259"/>
      <c r="I29" s="199"/>
      <c r="L29" s="192"/>
    </row>
    <row r="30" spans="2:12" ht="15.75" customHeight="1">
      <c r="B30" s="339">
        <v>1.1000000000000001</v>
      </c>
      <c r="C30" s="340"/>
      <c r="D30" s="203" t="s">
        <v>584</v>
      </c>
      <c r="E30" s="204"/>
      <c r="F30" s="163">
        <f>G34</f>
        <v>87319435365</v>
      </c>
      <c r="G30" s="163">
        <v>90348510606</v>
      </c>
      <c r="H30" s="205"/>
      <c r="I30" s="206"/>
      <c r="J30" s="205"/>
      <c r="K30" s="205"/>
      <c r="L30" s="184"/>
    </row>
    <row r="31" spans="2:12" ht="15.75" customHeight="1">
      <c r="B31" s="342">
        <v>1.2</v>
      </c>
      <c r="C31" s="343"/>
      <c r="D31" s="207" t="s">
        <v>585</v>
      </c>
      <c r="E31" s="208"/>
      <c r="F31" s="249">
        <f>G35</f>
        <v>12890.62</v>
      </c>
      <c r="G31" s="249">
        <v>13460.39</v>
      </c>
      <c r="H31" s="205"/>
      <c r="I31" s="206"/>
      <c r="J31" s="205"/>
      <c r="K31" s="205"/>
      <c r="L31" s="184"/>
    </row>
    <row r="32" spans="2:12" ht="15.75" customHeight="1">
      <c r="B32" s="337">
        <v>2</v>
      </c>
      <c r="C32" s="338"/>
      <c r="D32" s="197" t="s">
        <v>548</v>
      </c>
      <c r="E32" s="198"/>
      <c r="F32" s="250"/>
      <c r="G32" s="250"/>
      <c r="H32" s="205"/>
      <c r="I32" s="268"/>
      <c r="J32" s="205"/>
      <c r="K32" s="205"/>
      <c r="L32" s="184"/>
    </row>
    <row r="33" spans="2:12" ht="15.75" customHeight="1">
      <c r="B33" s="280"/>
      <c r="C33" s="209"/>
      <c r="D33" s="207" t="s">
        <v>549</v>
      </c>
      <c r="E33" s="202"/>
      <c r="F33" s="251"/>
      <c r="G33" s="251"/>
      <c r="H33" s="205"/>
      <c r="I33" s="206"/>
      <c r="J33" s="205"/>
      <c r="K33" s="205"/>
      <c r="L33" s="184"/>
    </row>
    <row r="34" spans="2:12" ht="15.75" customHeight="1">
      <c r="B34" s="339">
        <v>2.1</v>
      </c>
      <c r="C34" s="340"/>
      <c r="D34" s="203" t="s">
        <v>586</v>
      </c>
      <c r="E34" s="204"/>
      <c r="F34" s="269">
        <v>85811886928</v>
      </c>
      <c r="G34" s="163">
        <v>87319435365</v>
      </c>
      <c r="H34" s="205"/>
      <c r="I34" s="206"/>
      <c r="J34" s="205"/>
      <c r="K34" s="205"/>
      <c r="L34" s="210"/>
    </row>
    <row r="35" spans="2:12" ht="15.75" customHeight="1">
      <c r="B35" s="342">
        <v>2.2000000000000002</v>
      </c>
      <c r="C35" s="343"/>
      <c r="D35" s="211" t="s">
        <v>587</v>
      </c>
      <c r="E35" s="202"/>
      <c r="F35" s="267">
        <v>12597.86</v>
      </c>
      <c r="G35" s="249">
        <v>12890.62</v>
      </c>
      <c r="H35" s="205"/>
      <c r="I35" s="206"/>
      <c r="J35" s="205"/>
      <c r="K35" s="205"/>
    </row>
    <row r="36" spans="2:12" ht="15.75" customHeight="1">
      <c r="B36" s="326">
        <v>3</v>
      </c>
      <c r="C36" s="327"/>
      <c r="D36" s="212" t="s">
        <v>575</v>
      </c>
      <c r="E36" s="213"/>
      <c r="F36" s="261"/>
      <c r="G36" s="281"/>
      <c r="H36" s="205"/>
      <c r="I36" s="206"/>
      <c r="J36" s="205"/>
      <c r="K36" s="205"/>
    </row>
    <row r="37" spans="2:12" ht="15.75" customHeight="1">
      <c r="B37" s="282"/>
      <c r="C37" s="214"/>
      <c r="D37" s="215" t="s">
        <v>576</v>
      </c>
      <c r="E37" s="216"/>
      <c r="F37" s="265">
        <f>F34-F30</f>
        <v>-1507548437</v>
      </c>
      <c r="G37" s="283">
        <f>G34-G30</f>
        <v>-3029075241</v>
      </c>
      <c r="H37" s="205"/>
      <c r="I37" s="206"/>
      <c r="J37" s="205"/>
      <c r="K37" s="205"/>
    </row>
    <row r="38" spans="2:12" ht="15.75" customHeight="1">
      <c r="B38" s="328">
        <v>3.1</v>
      </c>
      <c r="C38" s="329"/>
      <c r="D38" s="217" t="s">
        <v>550</v>
      </c>
      <c r="E38" s="218"/>
      <c r="F38" s="261"/>
      <c r="G38" s="281"/>
      <c r="H38" s="205"/>
      <c r="I38" s="206"/>
      <c r="J38" s="205"/>
      <c r="K38" s="205"/>
    </row>
    <row r="39" spans="2:12" ht="15.75" customHeight="1">
      <c r="B39" s="284"/>
      <c r="C39" s="219"/>
      <c r="D39" s="215" t="s">
        <v>551</v>
      </c>
      <c r="E39" s="220"/>
      <c r="F39" s="265">
        <f>F37-F41</f>
        <v>-1993176354</v>
      </c>
      <c r="G39" s="283">
        <f>G37-G41</f>
        <v>-3834742179</v>
      </c>
      <c r="H39" s="205"/>
      <c r="I39" s="206"/>
      <c r="J39" s="205"/>
      <c r="K39" s="205"/>
    </row>
    <row r="40" spans="2:12" ht="15.75" customHeight="1">
      <c r="B40" s="330">
        <v>3.2</v>
      </c>
      <c r="C40" s="331"/>
      <c r="D40" s="221" t="s">
        <v>583</v>
      </c>
      <c r="E40" s="222"/>
      <c r="F40" s="252"/>
      <c r="G40" s="252"/>
      <c r="H40" s="205"/>
      <c r="I40" s="206"/>
      <c r="J40" s="205"/>
      <c r="K40" s="205"/>
    </row>
    <row r="41" spans="2:12" ht="15.75" customHeight="1">
      <c r="B41" s="285"/>
      <c r="C41" s="271"/>
      <c r="D41" s="167" t="s">
        <v>578</v>
      </c>
      <c r="E41" s="220"/>
      <c r="F41" s="270">
        <v>485627917</v>
      </c>
      <c r="G41" s="283">
        <v>805666938</v>
      </c>
      <c r="H41" s="205"/>
      <c r="I41" s="206"/>
      <c r="J41" s="205"/>
      <c r="K41" s="205"/>
    </row>
    <row r="42" spans="2:12" ht="15.75" customHeight="1">
      <c r="B42" s="330">
        <v>3.3</v>
      </c>
      <c r="C42" s="331"/>
      <c r="D42" s="217" t="s">
        <v>552</v>
      </c>
      <c r="E42" s="218"/>
      <c r="F42" s="253"/>
      <c r="G42" s="253"/>
      <c r="H42" s="205"/>
      <c r="I42" s="206"/>
      <c r="J42" s="205"/>
      <c r="K42" s="205"/>
    </row>
    <row r="43" spans="2:12" ht="15.75" customHeight="1">
      <c r="B43" s="284"/>
      <c r="C43" s="223"/>
      <c r="D43" s="167" t="s">
        <v>553</v>
      </c>
      <c r="E43" s="220"/>
      <c r="F43" s="254"/>
      <c r="G43" s="254"/>
      <c r="H43" s="205"/>
      <c r="I43" s="206"/>
      <c r="J43" s="205"/>
      <c r="K43" s="205"/>
    </row>
    <row r="44" spans="2:12" ht="15.75" customHeight="1">
      <c r="B44" s="326">
        <v>4</v>
      </c>
      <c r="C44" s="332">
        <v>4</v>
      </c>
      <c r="D44" s="224" t="s">
        <v>573</v>
      </c>
      <c r="E44" s="218"/>
      <c r="F44" s="255"/>
      <c r="G44" s="255"/>
      <c r="H44" s="205"/>
      <c r="I44" s="206"/>
      <c r="J44" s="205"/>
      <c r="K44" s="205"/>
    </row>
    <row r="45" spans="2:12" ht="15.75" customHeight="1">
      <c r="B45" s="286"/>
      <c r="C45" s="225"/>
      <c r="D45" s="167" t="s">
        <v>577</v>
      </c>
      <c r="E45" s="220"/>
      <c r="F45" s="256">
        <f>F35/F31-1</f>
        <v>-2.271108759702789E-2</v>
      </c>
      <c r="G45" s="256">
        <f>G35/G31-1</f>
        <v>-4.232938272962361E-2</v>
      </c>
      <c r="H45" s="205"/>
      <c r="I45" s="206"/>
      <c r="J45" s="205"/>
      <c r="K45" s="205"/>
    </row>
    <row r="46" spans="2:12" ht="15.75" customHeight="1">
      <c r="B46" s="326">
        <v>5</v>
      </c>
      <c r="C46" s="332"/>
      <c r="D46" s="226" t="s">
        <v>554</v>
      </c>
      <c r="E46" s="227"/>
      <c r="F46" s="257"/>
      <c r="G46" s="257"/>
      <c r="H46" s="205"/>
      <c r="I46" s="206"/>
      <c r="J46" s="205"/>
      <c r="K46" s="205"/>
    </row>
    <row r="47" spans="2:12" ht="15.75" customHeight="1">
      <c r="B47" s="282"/>
      <c r="C47" s="214"/>
      <c r="D47" s="228" t="s">
        <v>555</v>
      </c>
      <c r="E47" s="229"/>
      <c r="F47" s="258"/>
      <c r="G47" s="258"/>
      <c r="H47" s="205"/>
      <c r="I47" s="206"/>
      <c r="J47" s="205"/>
      <c r="K47" s="205"/>
    </row>
    <row r="48" spans="2:12" ht="15.75" customHeight="1">
      <c r="B48" s="333">
        <v>5.0999999999999996</v>
      </c>
      <c r="C48" s="334"/>
      <c r="D48" s="230" t="s">
        <v>588</v>
      </c>
      <c r="E48" s="204"/>
      <c r="F48" s="266">
        <v>14192</v>
      </c>
      <c r="G48" s="272">
        <v>14192</v>
      </c>
      <c r="H48" s="205"/>
      <c r="I48" s="206"/>
      <c r="J48" s="205"/>
      <c r="K48" s="205"/>
    </row>
    <row r="49" spans="2:11" ht="15.75" customHeight="1">
      <c r="B49" s="333">
        <v>5.2</v>
      </c>
      <c r="C49" s="334"/>
      <c r="D49" s="231" t="s">
        <v>589</v>
      </c>
      <c r="E49" s="232"/>
      <c r="F49" s="266">
        <v>11354.26</v>
      </c>
      <c r="G49" s="272">
        <v>11354.26</v>
      </c>
      <c r="H49" s="205"/>
      <c r="I49" s="206"/>
      <c r="J49" s="205"/>
      <c r="K49" s="205"/>
    </row>
    <row r="50" spans="2:11" ht="15.75" customHeight="1">
      <c r="B50" s="335">
        <v>6</v>
      </c>
      <c r="C50" s="336"/>
      <c r="D50" s="233" t="s">
        <v>574</v>
      </c>
      <c r="E50" s="234"/>
      <c r="F50" s="260"/>
      <c r="G50" s="287"/>
      <c r="H50" s="205"/>
      <c r="I50" s="206"/>
      <c r="J50" s="205"/>
      <c r="K50" s="205"/>
    </row>
    <row r="51" spans="2:11" ht="15.75" customHeight="1">
      <c r="B51" s="333">
        <v>6.1</v>
      </c>
      <c r="C51" s="334">
        <v>6.1</v>
      </c>
      <c r="D51" s="235" t="s">
        <v>590</v>
      </c>
      <c r="E51" s="236"/>
      <c r="F51" s="273">
        <v>6504.06</v>
      </c>
      <c r="G51" s="273">
        <v>6504.06</v>
      </c>
      <c r="H51" s="205"/>
      <c r="I51" s="206"/>
      <c r="J51" s="205"/>
      <c r="K51" s="205"/>
    </row>
    <row r="52" spans="2:11" ht="15.75" customHeight="1">
      <c r="B52" s="333">
        <v>6.2</v>
      </c>
      <c r="C52" s="334"/>
      <c r="D52" s="203" t="s">
        <v>591</v>
      </c>
      <c r="E52" s="230"/>
      <c r="F52" s="272">
        <f>F51*F35</f>
        <v>81937237.311600015</v>
      </c>
      <c r="G52" s="272">
        <f>G51*G35</f>
        <v>83841365.917200014</v>
      </c>
      <c r="H52" s="205"/>
      <c r="I52" s="206"/>
      <c r="J52" s="205"/>
      <c r="K52" s="205"/>
    </row>
    <row r="53" spans="2:11" ht="15.75" customHeight="1">
      <c r="B53" s="333">
        <v>6.2</v>
      </c>
      <c r="C53" s="334">
        <v>6.3</v>
      </c>
      <c r="D53" s="230" t="s">
        <v>579</v>
      </c>
      <c r="E53" s="230"/>
      <c r="F53" s="288">
        <f>F52/F34</f>
        <v>9.5484716913810564E-4</v>
      </c>
      <c r="G53" s="288">
        <f>G52/G34</f>
        <v>9.6016843863841461E-4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40" t="s">
        <v>556</v>
      </c>
      <c r="E55" s="240"/>
      <c r="F55" s="325" t="s">
        <v>557</v>
      </c>
      <c r="G55" s="325"/>
    </row>
    <row r="56" spans="2:11">
      <c r="C56" s="239"/>
      <c r="D56" s="241" t="s">
        <v>592</v>
      </c>
      <c r="E56" s="240"/>
      <c r="F56" s="356" t="s">
        <v>558</v>
      </c>
      <c r="G56" s="325"/>
    </row>
    <row r="57" spans="2:11" ht="14.25" customHeight="1">
      <c r="D57" s="242"/>
      <c r="E57" s="242"/>
      <c r="F57" s="174"/>
      <c r="G57" s="174"/>
    </row>
    <row r="58" spans="2:11" ht="14.25" customHeight="1">
      <c r="B58" s="243"/>
      <c r="C58" s="243"/>
    </row>
    <row r="59" spans="2:11" ht="14.25" customHeight="1">
      <c r="B59" s="243"/>
      <c r="C59" s="243"/>
    </row>
    <row r="60" spans="2:11" ht="14.25" customHeight="1">
      <c r="B60" s="243"/>
      <c r="C60" s="243"/>
    </row>
    <row r="61" spans="2:11" ht="14.25" customHeight="1">
      <c r="B61" s="243"/>
      <c r="C61" s="243"/>
    </row>
    <row r="62" spans="2:11" ht="14.25" customHeight="1">
      <c r="B62" s="243"/>
      <c r="C62" s="243"/>
      <c r="F62" s="264"/>
    </row>
    <row r="63" spans="2:11" ht="14.25" customHeight="1">
      <c r="B63" s="243"/>
      <c r="C63" s="243"/>
      <c r="D63" s="241"/>
      <c r="F63" s="357"/>
      <c r="G63" s="357"/>
    </row>
    <row r="64" spans="2:11" ht="14.25" customHeight="1">
      <c r="B64" s="244"/>
      <c r="C64" s="244"/>
      <c r="D64" s="245"/>
      <c r="E64" s="173"/>
      <c r="F64" s="358"/>
      <c r="G64" s="358"/>
    </row>
    <row r="65" spans="2:5" ht="16.5">
      <c r="B65" s="244"/>
      <c r="C65" s="244"/>
      <c r="D65" s="244"/>
      <c r="E65" s="244"/>
    </row>
    <row r="66" spans="2:5" ht="16.5">
      <c r="B66" s="246"/>
      <c r="C66" s="246"/>
      <c r="D66" s="246"/>
      <c r="E66" s="246"/>
    </row>
    <row r="67" spans="2:5" ht="16.5">
      <c r="B67" s="247"/>
      <c r="C67" s="247"/>
      <c r="D67" s="246"/>
      <c r="E67" s="246"/>
    </row>
    <row r="68" spans="2:5" ht="15.75">
      <c r="B68" s="248"/>
      <c r="C68" s="248"/>
    </row>
  </sheetData>
  <mergeCells count="35">
    <mergeCell ref="F56:G56"/>
    <mergeCell ref="F63:G63"/>
    <mergeCell ref="F64:G64"/>
    <mergeCell ref="B40:C40"/>
    <mergeCell ref="B35:C35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wgYulVCye3NR2LjX7XGRongMpm0USlD1cWKKt1z0uqo=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lRDF0xW9/oRsOSINDBMYg7kx+AGSnLyBU7iLBsPN6Cw=</DigestValue>
    </Reference>
  </SignedInfo>
  <SignatureValue>B8403GmGwBln1tsBxUqv89/iIQ+uLU6vTyOviuScK3NB3YyFdx35z6CQ1qehJkhUk5lMamdey1Vp
4FpXlLXEix6oGdDp4K7vVsn7RAO2r9ABv/Eno8qXB5Tlo6wHUnBD2WP0vBx0i/T6Ura8k6dpHRoC
zrCHs7hMA5p5le7P2XH1S/pevQaAFhJZZsBtET7dH11mhb2l05X8qcPzhPg0UlVshaZSwSTDLQ+q
xXYJ4US1XP3fWKIxqtPTkEjKHZ0RBfza/ZiSckG63w64m9oYDpl26srHquJhcSdK7h+4f0KpCXrn
1IbfzjyWe//jSblwPxLsXOT/iYwiregIykviyA==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gFordE5D7J3u0j0U+8/pr3qCiLUC0JGV6sbTHE73Pg4=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BhHqJu1ufWHRFTvFA5NHci8eKuHmlp42JrXZemTRZCI=</DigestValue>
      </Reference>
      <Reference URI="/xl/styles.xml?ContentType=application/vnd.openxmlformats-officedocument.spreadsheetml.styles+xml">
        <DigestMethod Algorithm="http://www.w3.org/2001/04/xmlenc#sha256"/>
        <DigestValue>HVURk10YJOESG9hSqa5T2cs5Ho6ViST2SUlXcoWJ4z4=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EdX6T8UJYFoPXOfwiorBULRZcPlD7DNydHFtyLPTPQw=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t11Rbr/9ncD44jjdE8chgqZE4N3D/P6OJCD+E6ALAqM=</DigestValue>
      </Reference>
      <Reference URI="/xl/worksheets/sheet3.xml?ContentType=application/vnd.openxmlformats-officedocument.spreadsheetml.worksheet+xml">
        <DigestMethod Algorithm="http://www.w3.org/2001/04/xmlenc#sha256"/>
        <DigestValue>7JO/0s0M4zMDe2S0ifKQ8EPl9oPFOMuWmJE3vmTkAlM=</DigestValue>
      </Reference>
      <Reference URI="/xl/worksheets/sheet4.xml?ContentType=application/vnd.openxmlformats-officedocument.spreadsheetml.worksheet+xml">
        <DigestMethod Algorithm="http://www.w3.org/2001/04/xmlenc#sha256"/>
        <DigestValue>RySPGYrNDsZytpI2Q8KXNZZu99+unBPabG6UnJKTRvY=</DigestValue>
      </Reference>
      <Reference URI="/xl/worksheets/sheet5.xml?ContentType=application/vnd.openxmlformats-officedocument.spreadsheetml.worksheet+xml">
        <DigestMethod Algorithm="http://www.w3.org/2001/04/xmlenc#sha256"/>
        <DigestValue>wFN63dRj3qdlEbFCnriRb/hZ2aOvoXEaXO/Db35mhag=</DigestValue>
      </Reference>
      <Reference URI="/xl/worksheets/sheet6.xml?ContentType=application/vnd.openxmlformats-officedocument.spreadsheetml.worksheet+xml">
        <DigestMethod Algorithm="http://www.w3.org/2001/04/xmlenc#sha256"/>
        <DigestValue>Xuab6rzVj84HoD3FU7wrRsiMvNMS1hin6xBDrDU0n1w=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2024-08-05T07:29:17Z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2024-08-05T07:29:17Z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vHcdxh/IIZUu2rqrxbWw5fb9IBQZZK70pIc7mEl/zoE=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gok/wyOkcs1qs9+4hB+1cI4ELkApWO0csJxR65w92YI=</DigestValue>
    </Reference>
  </SignedInfo>
  <SignatureValue>agxmDDGphdwRjlQT35VXnVqDp16gkji4fVboy2mwwTRuL+gl+vgidkbd3I5vWYGvd+1vvwwDFpOa
8xaHlQcIulzzLOofT9t26wCqWGyDuE37kKlDPfKrn0wr2YXvXaM3DxWOIv5NK3GrDnGXAbkdZKMS
fO1kQIX6nhPu4P1B+AiJDBArjiMs6oos31n82laQSYgxewrmBdlop0lE6yc90nOKGV2jKRVksqir
K4cooGuhXjr+ApYxt2rNQslfT4ED5otPobCTy4NuUEMjivGloZXWcvlNUw3gSYikSPME1M6RQdzX
f9wOUK7/GWWwBPYQ6JNLXW/Om+QxcXXnzIRgTQ==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gFordE5D7J3u0j0U+8/pr3qCiLUC0JGV6sbTHE73Pg4=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BhHqJu1ufWHRFTvFA5NHci8eKuHmlp42JrXZemTRZCI=</DigestValue>
      </Reference>
      <Reference URI="/xl/styles.xml?ContentType=application/vnd.openxmlformats-officedocument.spreadsheetml.styles+xml">
        <DigestMethod Algorithm="http://www.w3.org/2001/04/xmlenc#sha256"/>
        <DigestValue>HVURk10YJOESG9hSqa5T2cs5Ho6ViST2SUlXcoWJ4z4=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EdX6T8UJYFoPXOfwiorBULRZcPlD7DNydHFtyLPTPQw=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t11Rbr/9ncD44jjdE8chgqZE4N3D/P6OJCD+E6ALAqM=</DigestValue>
      </Reference>
      <Reference URI="/xl/worksheets/sheet3.xml?ContentType=application/vnd.openxmlformats-officedocument.spreadsheetml.worksheet+xml">
        <DigestMethod Algorithm="http://www.w3.org/2001/04/xmlenc#sha256"/>
        <DigestValue>7JO/0s0M4zMDe2S0ifKQ8EPl9oPFOMuWmJE3vmTkAlM=</DigestValue>
      </Reference>
      <Reference URI="/xl/worksheets/sheet4.xml?ContentType=application/vnd.openxmlformats-officedocument.spreadsheetml.worksheet+xml">
        <DigestMethod Algorithm="http://www.w3.org/2001/04/xmlenc#sha256"/>
        <DigestValue>RySPGYrNDsZytpI2Q8KXNZZu99+unBPabG6UnJKTRvY=</DigestValue>
      </Reference>
      <Reference URI="/xl/worksheets/sheet5.xml?ContentType=application/vnd.openxmlformats-officedocument.spreadsheetml.worksheet+xml">
        <DigestMethod Algorithm="http://www.w3.org/2001/04/xmlenc#sha256"/>
        <DigestValue>wFN63dRj3qdlEbFCnriRb/hZ2aOvoXEaXO/Db35mhag=</DigestValue>
      </Reference>
      <Reference URI="/xl/worksheets/sheet6.xml?ContentType=application/vnd.openxmlformats-officedocument.spreadsheetml.worksheet+xml">
        <DigestMethod Algorithm="http://www.w3.org/2001/04/xmlenc#sha256"/>
        <DigestValue>Xuab6rzVj84HoD3FU7wrRsiMvNMS1hin6xBDrDU0n1w=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2024-08-05T10:49:41Z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2024-08-05T10:49:41Z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2024-07-08T01:36:48Z</cp:lastPrinted>
  <dcterms:created xsi:type="dcterms:W3CDTF">2014-09-25T08:23:57Z</dcterms:created>
  <dcterms:modified xsi:type="dcterms:W3CDTF">2024-08-05T02:48:47Z</dcterms:modified>
</cp:coreProperties>
</file>