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print'!$A$1:$F$86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7" l="1"/>
  <c r="E24" i="27" s="1"/>
  <c r="D17" i="27" l="1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<sst xmlns="http://schemas.openxmlformats.org/spreadsheetml/2006/main" count="1409" uniqueCount="616">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</sst>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1" t="s">
        <v>50</v>
      </c>
      <c r="B2" s="362"/>
      <c r="C2" s="362"/>
      <c r="D2" s="362"/>
      <c r="E2" s="362"/>
      <c r="F2" s="36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3" t="s">
        <v>51</v>
      </c>
      <c r="D3" s="363"/>
      <c r="E3" s="363"/>
      <c r="F3" s="363"/>
      <c r="G3" s="363"/>
      <c r="H3" s="363"/>
      <c r="I3" s="363"/>
      <c r="J3" s="363"/>
      <c r="K3" s="363"/>
      <c r="L3" s="363"/>
      <c r="M3" s="345" t="s">
        <v>23</v>
      </c>
      <c r="N3" s="353"/>
      <c r="O3" s="354" t="s">
        <v>24</v>
      </c>
      <c r="P3" s="355"/>
      <c r="Q3" s="345" t="s">
        <v>5</v>
      </c>
      <c r="R3" s="345"/>
      <c r="S3" s="353"/>
      <c r="T3" s="356"/>
      <c r="U3" s="347" t="s">
        <v>26</v>
      </c>
      <c r="V3" s="348"/>
      <c r="W3" s="349" t="s">
        <v>25</v>
      </c>
    </row>
    <row r="4" spans="1:23" ht="12.75" customHeight="1">
      <c r="A4" s="353" t="s">
        <v>27</v>
      </c>
      <c r="B4" s="345" t="s">
        <v>28</v>
      </c>
      <c r="C4" s="345" t="s">
        <v>29</v>
      </c>
      <c r="D4" s="345" t="s">
        <v>30</v>
      </c>
      <c r="E4" s="345" t="s">
        <v>31</v>
      </c>
      <c r="F4" s="345" t="s">
        <v>32</v>
      </c>
      <c r="G4" s="345" t="s">
        <v>33</v>
      </c>
      <c r="H4" s="357" t="s">
        <v>52</v>
      </c>
      <c r="I4" s="345" t="s">
        <v>34</v>
      </c>
      <c r="J4" s="356"/>
      <c r="K4" s="345" t="s">
        <v>35</v>
      </c>
      <c r="L4" s="345" t="s">
        <v>36</v>
      </c>
      <c r="M4" s="345" t="s">
        <v>35</v>
      </c>
      <c r="N4" s="345" t="s">
        <v>37</v>
      </c>
      <c r="O4" s="345" t="s">
        <v>35</v>
      </c>
      <c r="P4" s="345" t="s">
        <v>37</v>
      </c>
      <c r="Q4" s="345" t="s">
        <v>38</v>
      </c>
      <c r="R4" s="345" t="s">
        <v>39</v>
      </c>
      <c r="S4" s="345" t="s">
        <v>36</v>
      </c>
      <c r="T4" s="345" t="s">
        <v>39</v>
      </c>
      <c r="U4" s="357" t="s">
        <v>36</v>
      </c>
      <c r="V4" s="345" t="s">
        <v>39</v>
      </c>
      <c r="W4" s="350"/>
    </row>
    <row r="5" spans="1:23">
      <c r="A5" s="356"/>
      <c r="B5" s="356"/>
      <c r="C5" s="356"/>
      <c r="D5" s="356"/>
      <c r="E5" s="356"/>
      <c r="F5" s="356"/>
      <c r="G5" s="356"/>
      <c r="H5" s="358"/>
      <c r="I5" s="106" t="s">
        <v>40</v>
      </c>
      <c r="J5" s="106" t="s">
        <v>41</v>
      </c>
      <c r="K5" s="356"/>
      <c r="L5" s="356"/>
      <c r="M5" s="356"/>
      <c r="N5" s="356"/>
      <c r="O5" s="356"/>
      <c r="P5" s="356"/>
      <c r="Q5" s="352"/>
      <c r="R5" s="352"/>
      <c r="S5" s="356"/>
      <c r="T5" s="352"/>
      <c r="U5" s="358"/>
      <c r="V5" s="346"/>
      <c r="W5" s="35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9" t="s">
        <v>5</v>
      </c>
      <c r="B179" s="36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6" t="s">
        <v>210</v>
      </c>
      <c r="B1" s="366"/>
      <c r="C1" s="366"/>
      <c r="D1" s="366"/>
      <c r="E1" s="366"/>
      <c r="F1" s="366"/>
      <c r="G1" s="36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7" t="e">
        <f>#REF!</f>
        <v>#REF!</v>
      </c>
      <c r="C2" s="368"/>
      <c r="D2" s="36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0">
        <v>41948</v>
      </c>
      <c r="C4" s="370"/>
      <c r="D4" s="37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0">
        <v>41949</v>
      </c>
      <c r="C5" s="370"/>
      <c r="D5" s="37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4">
        <f>+$B$6*$F$7/$C$7</f>
        <v>111000</v>
      </c>
      <c r="C8" s="364"/>
      <c r="D8" s="36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0" t="s">
        <v>226</v>
      </c>
      <c r="C9" s="370"/>
      <c r="D9" s="37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4" t="e">
        <f>+ ROUND((B11-B19)*F10/C10,0)</f>
        <v>#REF!</v>
      </c>
      <c r="C12" s="364"/>
      <c r="D12" s="36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5" t="s">
        <v>212</v>
      </c>
      <c r="C13" s="365"/>
      <c r="D13" s="36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4">
        <f>+IF($E$13=1,ROUNDDOWN($B$8*$F$10/$C$10,0),IF(MROUND($B$8*$F$10/$C$10,10)-($B$8*$F$10/$C$10)&gt;0,MROUND($B$8*$F$10/$C$10,10)-10,MROUND($B$8*$F$10/$C$10,10)))</f>
        <v>55500</v>
      </c>
      <c r="C14" s="364"/>
      <c r="D14" s="36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4">
        <f>ROUNDDOWN($B$8*$F$10/$C$10,0)-B14</f>
        <v>0</v>
      </c>
      <c r="C15" s="364"/>
      <c r="D15" s="36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5" t="s">
        <v>223</v>
      </c>
      <c r="C16" s="365"/>
      <c r="D16" s="36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4">
        <f>+IF($E$16=1,B17*B15,0)</f>
        <v>0</v>
      </c>
      <c r="C18" s="364"/>
      <c r="D18" s="36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4">
        <f>+B19*B14</f>
        <v>555000000</v>
      </c>
      <c r="C20" s="364"/>
      <c r="D20" s="36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0"/>
      <c r="C21" s="370"/>
      <c r="D21" s="37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1" t="s">
        <v>241</v>
      </c>
      <c r="F23" s="371"/>
      <c r="G23" s="37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31" zoomScale="70" zoomScaleNormal="70" zoomScaleSheetLayoutView="70" workbookViewId="0">
      <selection activeCell="E63" sqref="E63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4.285156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382" t="s">
        <v>587</v>
      </c>
      <c r="B2" s="382"/>
      <c r="C2" s="382"/>
      <c r="D2" s="382"/>
      <c r="E2" s="382"/>
      <c r="F2" s="382"/>
    </row>
    <row r="3" spans="1:9" ht="25.5" customHeight="1">
      <c r="A3" s="383" t="s">
        <v>588</v>
      </c>
      <c r="B3" s="383"/>
      <c r="C3" s="383"/>
      <c r="D3" s="383"/>
      <c r="E3" s="383"/>
      <c r="F3" s="383"/>
    </row>
    <row r="4" spans="1:9" ht="26.25" customHeight="1">
      <c r="A4" s="384" t="s">
        <v>589</v>
      </c>
      <c r="B4" s="384"/>
      <c r="C4" s="384"/>
      <c r="D4" s="384"/>
      <c r="E4" s="384"/>
      <c r="F4" s="384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5" t="s">
        <v>594</v>
      </c>
      <c r="B17" s="385"/>
      <c r="C17" s="385"/>
      <c r="D17" s="179" t="str">
        <f>"Từ ngày "&amp;TEXT(G17,"dd/mm/yyyy;@")&amp;" đến "&amp;TEXT(G18,"dd/mm/yyyy;@")</f>
        <v>Từ ngày 14/08/2024 đến 20/08/2024</v>
      </c>
      <c r="G17" s="166">
        <v>45518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14/08/2024 to 20/08/2024</v>
      </c>
      <c r="G18" s="166">
        <f>G17+6</f>
        <v>45524</v>
      </c>
      <c r="H18" s="183"/>
    </row>
    <row r="19" spans="1:11" s="175" customFormat="1">
      <c r="A19" s="385" t="s">
        <v>590</v>
      </c>
      <c r="B19" s="385"/>
      <c r="C19" s="385"/>
      <c r="D19" s="179">
        <f>G18+2</f>
        <v>45526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45526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2" t="s">
        <v>531</v>
      </c>
      <c r="B22" s="413"/>
      <c r="C22" s="414" t="s">
        <v>542</v>
      </c>
      <c r="D22" s="413"/>
      <c r="E22" s="189" t="s">
        <v>543</v>
      </c>
      <c r="F22" s="190" t="s">
        <v>575</v>
      </c>
      <c r="K22" s="191"/>
    </row>
    <row r="23" spans="1:11">
      <c r="A23" s="415" t="s">
        <v>27</v>
      </c>
      <c r="B23" s="416"/>
      <c r="C23" s="417" t="s">
        <v>330</v>
      </c>
      <c r="D23" s="418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45524</v>
      </c>
      <c r="F24" s="198">
        <v>45517</v>
      </c>
      <c r="G24" s="185"/>
      <c r="K24" s="191"/>
    </row>
    <row r="25" spans="1:11">
      <c r="A25" s="386" t="s">
        <v>595</v>
      </c>
      <c r="B25" s="38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388">
        <v>1</v>
      </c>
      <c r="B27" s="38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390">
        <v>1.1000000000000001</v>
      </c>
      <c r="B29" s="391"/>
      <c r="C29" s="220" t="s">
        <v>603</v>
      </c>
      <c r="D29" s="221"/>
      <c r="E29" s="222">
        <f>F33</f>
        <v>43670163523</v>
      </c>
      <c r="F29" s="223">
        <v>42961026962</v>
      </c>
      <c r="G29" s="224"/>
      <c r="H29" s="225"/>
      <c r="I29" s="224"/>
      <c r="K29" s="191"/>
    </row>
    <row r="30" spans="1:11">
      <c r="A30" s="392">
        <v>1.2</v>
      </c>
      <c r="B30" s="393"/>
      <c r="C30" s="226" t="s">
        <v>604</v>
      </c>
      <c r="D30" s="227"/>
      <c r="E30" s="228">
        <f>F34</f>
        <v>8734.0300000000007</v>
      </c>
      <c r="F30" s="229">
        <v>8592.2000000000007</v>
      </c>
      <c r="G30" s="224"/>
      <c r="H30" s="225"/>
      <c r="I30" s="224"/>
      <c r="K30" s="191"/>
    </row>
    <row r="31" spans="1:11">
      <c r="A31" s="388">
        <v>2</v>
      </c>
      <c r="B31" s="38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0">
        <v>2.1</v>
      </c>
      <c r="B33" s="381"/>
      <c r="C33" s="220" t="s">
        <v>605</v>
      </c>
      <c r="D33" s="221"/>
      <c r="E33" s="222">
        <v>46085734711</v>
      </c>
      <c r="F33" s="223">
        <v>43670163523</v>
      </c>
      <c r="G33" s="236"/>
      <c r="H33" s="225"/>
      <c r="I33" s="224"/>
      <c r="K33" s="237"/>
    </row>
    <row r="34" spans="1:11">
      <c r="A34" s="410">
        <v>2.2000000000000002</v>
      </c>
      <c r="B34" s="411"/>
      <c r="C34" s="238" t="s">
        <v>606</v>
      </c>
      <c r="D34" s="217"/>
      <c r="E34" s="228">
        <v>9217.14</v>
      </c>
      <c r="F34" s="229">
        <v>8734.0300000000007</v>
      </c>
      <c r="G34" s="239"/>
      <c r="H34" s="225"/>
      <c r="I34" s="224"/>
    </row>
    <row r="35" spans="1:11">
      <c r="A35" s="395">
        <v>3</v>
      </c>
      <c r="B35" s="403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2415571188</v>
      </c>
      <c r="F36" s="249">
        <v>709136561</v>
      </c>
      <c r="G36" s="250"/>
      <c r="H36" s="225"/>
      <c r="I36" s="224"/>
    </row>
    <row r="37" spans="1:11">
      <c r="A37" s="404">
        <v>3.1</v>
      </c>
      <c r="B37" s="405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2415571188</v>
      </c>
      <c r="F38" s="249">
        <v>709136561</v>
      </c>
      <c r="G38" s="236"/>
      <c r="H38" s="225"/>
      <c r="I38" s="224"/>
    </row>
    <row r="39" spans="1:11">
      <c r="A39" s="406">
        <v>3.2</v>
      </c>
      <c r="B39" s="407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95">
        <v>4</v>
      </c>
      <c r="B41" s="396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483.10999999999876</v>
      </c>
      <c r="F42" s="265">
        <v>141.82999999999993</v>
      </c>
      <c r="G42" s="266"/>
      <c r="H42" s="225"/>
      <c r="I42" s="224"/>
    </row>
    <row r="43" spans="1:11">
      <c r="A43" s="395">
        <v>5</v>
      </c>
      <c r="B43" s="396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0">
        <v>5.0999999999999996</v>
      </c>
      <c r="B45" s="381"/>
      <c r="C45" s="275" t="s">
        <v>607</v>
      </c>
      <c r="D45" s="221"/>
      <c r="E45" s="276">
        <v>52081283454</v>
      </c>
      <c r="F45" s="277">
        <v>52081283454</v>
      </c>
      <c r="G45" s="225"/>
      <c r="H45" s="225"/>
      <c r="I45" s="224"/>
    </row>
    <row r="46" spans="1:11">
      <c r="A46" s="380">
        <v>5.2</v>
      </c>
      <c r="B46" s="381"/>
      <c r="C46" s="278" t="s">
        <v>608</v>
      </c>
      <c r="D46" s="217"/>
      <c r="E46" s="276">
        <v>41455047099</v>
      </c>
      <c r="F46" s="277">
        <v>41455047099</v>
      </c>
      <c r="G46" s="279"/>
      <c r="H46" s="225"/>
      <c r="I46" s="224"/>
    </row>
    <row r="47" spans="1:11">
      <c r="A47" s="408" t="s">
        <v>596</v>
      </c>
      <c r="B47" s="409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95">
        <v>1</v>
      </c>
      <c r="B49" s="403"/>
      <c r="C49" s="209" t="s">
        <v>559</v>
      </c>
      <c r="D49" s="290"/>
      <c r="E49" s="291">
        <f>F51</f>
        <v>6200</v>
      </c>
      <c r="F49" s="292">
        <v>5950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95">
        <v>2</v>
      </c>
      <c r="B51" s="396"/>
      <c r="C51" s="294" t="s">
        <v>561</v>
      </c>
      <c r="D51" s="295"/>
      <c r="E51" s="291">
        <v>6000</v>
      </c>
      <c r="F51" s="296">
        <v>6200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97">
        <v>3</v>
      </c>
      <c r="B53" s="398"/>
      <c r="C53" s="240" t="s">
        <v>563</v>
      </c>
      <c r="D53" s="252"/>
      <c r="E53" s="297">
        <f>(E51-E49)/E49</f>
        <v>-3.2258064516129031E-2</v>
      </c>
      <c r="F53" s="298">
        <v>4.2016806722689079E-2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97">
        <v>4</v>
      </c>
      <c r="B55" s="398"/>
      <c r="C55" s="399" t="s">
        <v>609</v>
      </c>
      <c r="D55" s="400"/>
      <c r="E55" s="300"/>
      <c r="F55" s="301"/>
      <c r="H55" s="225"/>
      <c r="I55" s="224"/>
    </row>
    <row r="56" spans="1:9">
      <c r="A56" s="302"/>
      <c r="B56" s="303"/>
      <c r="C56" s="401"/>
      <c r="D56" s="402"/>
      <c r="E56" s="218"/>
      <c r="F56" s="293"/>
      <c r="H56" s="225"/>
      <c r="I56" s="224"/>
    </row>
    <row r="57" spans="1:9">
      <c r="A57" s="380">
        <v>4.0999999999999996</v>
      </c>
      <c r="B57" s="381"/>
      <c r="C57" s="304" t="s">
        <v>610</v>
      </c>
      <c r="D57" s="305"/>
      <c r="E57" s="264">
        <f>E51-E34</f>
        <v>-3217.1399999999994</v>
      </c>
      <c r="F57" s="265">
        <v>-2534.0300000000007</v>
      </c>
      <c r="G57" s="224"/>
      <c r="H57" s="225"/>
      <c r="I57" s="224"/>
    </row>
    <row r="58" spans="1:9">
      <c r="A58" s="406">
        <v>4.2</v>
      </c>
      <c r="B58" s="407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-0.34903885587069305</v>
      </c>
      <c r="F59" s="310">
        <v>-0.29013296267587818</v>
      </c>
      <c r="G59" s="299"/>
      <c r="H59" s="225"/>
      <c r="I59" s="224"/>
    </row>
    <row r="60" spans="1:9">
      <c r="A60" s="397">
        <v>5</v>
      </c>
      <c r="B60" s="398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0">
        <v>5.0999999999999996</v>
      </c>
      <c r="B62" s="381"/>
      <c r="C62" s="275" t="s">
        <v>611</v>
      </c>
      <c r="D62" s="318"/>
      <c r="E62" s="276">
        <v>8000</v>
      </c>
      <c r="F62" s="277">
        <v>8980</v>
      </c>
      <c r="G62" s="236"/>
      <c r="H62" s="225"/>
      <c r="I62" s="224"/>
    </row>
    <row r="63" spans="1:9" ht="20.25" thickBot="1">
      <c r="A63" s="421">
        <v>5.2</v>
      </c>
      <c r="B63" s="422"/>
      <c r="C63" s="319" t="s">
        <v>612</v>
      </c>
      <c r="D63" s="320"/>
      <c r="E63" s="321">
        <v>5580</v>
      </c>
      <c r="F63" s="322">
        <v>5850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423" t="s">
        <v>613</v>
      </c>
      <c r="D65" s="423"/>
      <c r="E65" s="423"/>
      <c r="F65" s="42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420" t="s">
        <v>602</v>
      </c>
      <c r="F68" s="420"/>
    </row>
    <row r="69" spans="1:6">
      <c r="B69" s="332" t="s">
        <v>615</v>
      </c>
      <c r="D69" s="331"/>
      <c r="E69" s="419" t="s">
        <v>571</v>
      </c>
      <c r="F69" s="420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RN6phvvC921tWyKB3f5j9JQY0i30yIHLnzDaUoqRN6I=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pJMC7yM6VzdjHp32Zde2852ojtjb2YpW6epOPm8ECGo=</DigestValue>
    </Reference>
  </SignedInfo>
  <SignatureValue>VrBlmkJJV9XbH59zFv26gORcpYZuWnvAvhkyMLAFLkS05p4YmBpxqZzWKWsXr3gTCb++v1vNsEEq
1IMFKEfABJI1Yl5kfkKwCWdSX7tX/6rUAluDDt9UI/ATTRnVJ1z87YYnskwFBTBDHQCAugme48gc
cJ8lDE/rtwdzd96uJFo1zPf+MEnexBP4jnf1AXdcOTyA6F2rUEiNhntrouHRHi7BnZO8/smrl0PE
SB+G2HI9X/KhsABKXGEY2LvaDsnLRDPRziM1mnfbyDafOihhD2r4Kc1k7lTqwEOzm7eTnKERIlnR
roBo2ARkE2+KbksF9NtXu3QknIJxqN/jo3i7nA==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xYeImtryjYaSYfUDGPpPYsV7nw0henGJ8SR29jUtDfo=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WJi2+K/7Q27iMbayevqrCc1mlsD0KdCzUxvqzidilZU=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QbeG2+Q6admjVPprAZ6ObQobeTOvUUM6EwNEC2Kqm/s=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2024-08-21T07:19:54Z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2024-08-21T07:19:54Z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yLNu0YQ+wu1CgSwM51GnUFcDXqbM/Sm0snp4eW37Bhg=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sgvpNgJiKfMGjfS8R1koZKnYXl6o8FraT58g7BLj5bc=</DigestValue>
    </Reference>
  </SignedInfo>
  <SignatureValue>wWPnOBaDujf2aTPu+aO6soVXQHNJPzvRrk5HrOaKnZbDub1hT4HgFX7L84uIJeYG20a50hVkRqXF
FrjGuenVuFVcU5f+uFkrnrFUWSvKm5R82HOyVNeHjKzSKWmaFAbJGytt3WcrumdI32/Am1l7h3AQ
96tt2V++Qm0lH8qiTxE/sumnWvHc68aD1HcDrdIsJW83kRKQDV0984erzfyky6Tzu3VhL7BSHMbz
xIjDAz98scVzzI80rxstOgQ4HrjT1XJyA1Pdguc/3f5Yju0xW7cFJcwebnc135PiMGlEJH6TYVPV
o5el2baqtY8h1jTITNLYI3sFcRZG4J7u273zaA==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xYeImtryjYaSYfUDGPpPYsV7nw0henGJ8SR29jUtDfo=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WJi2+K/7Q27iMbayevqrCc1mlsD0KdCzUxvqzidilZU=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QbeG2+Q6admjVPprAZ6ObQobeTOvUUM6EwNEC2Kqm/s=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2024-08-21T10:50:10Z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2024-08-21T10:50:10Z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2024-04-03T06:59:42Z</cp:lastPrinted>
  <dcterms:created xsi:type="dcterms:W3CDTF">2014-09-25T08:23:57Z</dcterms:created>
  <dcterms:modified xsi:type="dcterms:W3CDTF">2024-08-21T02:42:45Z</dcterms:modified>
</cp:coreProperties>
</file>