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<sst xmlns="http://schemas.openxmlformats.org/spreadsheetml/2006/main" count="1388" uniqueCount="595">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</sst>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289" t="s">
        <v>23</v>
      </c>
      <c r="N3" s="297"/>
      <c r="O3" s="298" t="s">
        <v>24</v>
      </c>
      <c r="P3" s="299"/>
      <c r="Q3" s="289" t="s">
        <v>5</v>
      </c>
      <c r="R3" s="289"/>
      <c r="S3" s="297"/>
      <c r="T3" s="300"/>
      <c r="U3" s="291" t="s">
        <v>26</v>
      </c>
      <c r="V3" s="292"/>
      <c r="W3" s="293" t="s">
        <v>25</v>
      </c>
    </row>
    <row r="4" spans="1:23" ht="12.75" customHeight="1">
      <c r="A4" s="297" t="s">
        <v>27</v>
      </c>
      <c r="B4" s="289" t="s">
        <v>28</v>
      </c>
      <c r="C4" s="289" t="s">
        <v>29</v>
      </c>
      <c r="D4" s="289" t="s">
        <v>30</v>
      </c>
      <c r="E4" s="289" t="s">
        <v>31</v>
      </c>
      <c r="F4" s="289" t="s">
        <v>32</v>
      </c>
      <c r="G4" s="289" t="s">
        <v>33</v>
      </c>
      <c r="H4" s="301" t="s">
        <v>52</v>
      </c>
      <c r="I4" s="289" t="s">
        <v>34</v>
      </c>
      <c r="J4" s="300"/>
      <c r="K4" s="289" t="s">
        <v>35</v>
      </c>
      <c r="L4" s="289" t="s">
        <v>36</v>
      </c>
      <c r="M4" s="289" t="s">
        <v>35</v>
      </c>
      <c r="N4" s="289" t="s">
        <v>37</v>
      </c>
      <c r="O4" s="289" t="s">
        <v>35</v>
      </c>
      <c r="P4" s="289" t="s">
        <v>37</v>
      </c>
      <c r="Q4" s="289" t="s">
        <v>38</v>
      </c>
      <c r="R4" s="289" t="s">
        <v>39</v>
      </c>
      <c r="S4" s="289" t="s">
        <v>36</v>
      </c>
      <c r="T4" s="289" t="s">
        <v>39</v>
      </c>
      <c r="U4" s="301" t="s">
        <v>36</v>
      </c>
      <c r="V4" s="289" t="s">
        <v>39</v>
      </c>
      <c r="W4" s="294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6"/>
      <c r="R5" s="296"/>
      <c r="S5" s="300"/>
      <c r="T5" s="296"/>
      <c r="U5" s="302"/>
      <c r="V5" s="290"/>
      <c r="W5" s="29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0" t="s">
        <v>210</v>
      </c>
      <c r="B1" s="310"/>
      <c r="C1" s="310"/>
      <c r="D1" s="310"/>
      <c r="E1" s="310"/>
      <c r="F1" s="310"/>
      <c r="G1" s="31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1" t="e">
        <f>#REF!</f>
        <v>#REF!</v>
      </c>
      <c r="C2" s="312"/>
      <c r="D2" s="31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3"/>
      <c r="C3" s="313"/>
      <c r="D3" s="31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3">
        <v>111000</v>
      </c>
      <c r="C6" s="313"/>
      <c r="D6" s="31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8">
        <f>+$B$6*$F$7/$C$7</f>
        <v>111000</v>
      </c>
      <c r="C8" s="308"/>
      <c r="D8" s="30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3" t="e">
        <f>VLOOKUP(I11,#REF!,4,0)*1000</f>
        <v>#REF!</v>
      </c>
      <c r="C11" s="313"/>
      <c r="D11" s="31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8" t="e">
        <f>+ ROUND((B11-B19)*F10/C10,0)</f>
        <v>#REF!</v>
      </c>
      <c r="C12" s="308"/>
      <c r="D12" s="30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09" t="s">
        <v>212</v>
      </c>
      <c r="C13" s="309"/>
      <c r="D13" s="30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8">
        <f>+IF($E$13=1,ROUNDDOWN($B$8*$F$10/$C$10,0),IF(MROUND($B$8*$F$10/$C$10,10)-($B$8*$F$10/$C$10)&gt;0,MROUND($B$8*$F$10/$C$10,10)-10,MROUND($B$8*$F$10/$C$10,10)))</f>
        <v>55500</v>
      </c>
      <c r="C14" s="308"/>
      <c r="D14" s="30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8">
        <f>ROUNDDOWN($B$8*$F$10/$C$10,0)-B14</f>
        <v>0</v>
      </c>
      <c r="C15" s="308"/>
      <c r="D15" s="30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09" t="s">
        <v>223</v>
      </c>
      <c r="C16" s="309"/>
      <c r="D16" s="30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3">
        <v>10000</v>
      </c>
      <c r="C17" s="313"/>
      <c r="D17" s="31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8">
        <f>+IF($E$16=1,B17*B15,0)</f>
        <v>0</v>
      </c>
      <c r="C18" s="308"/>
      <c r="D18" s="30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3">
        <v>10000</v>
      </c>
      <c r="C19" s="313"/>
      <c r="D19" s="31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8">
        <f>+B19*B14</f>
        <v>555000000</v>
      </c>
      <c r="C20" s="308"/>
      <c r="D20" s="30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2" zoomScale="78" zoomScaleNormal="87" zoomScaleSheetLayoutView="78" workbookViewId="0">
      <selection activeCell="E48" sqref="E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36" t="s">
        <v>562</v>
      </c>
      <c r="C2" s="336"/>
      <c r="D2" s="336"/>
      <c r="E2" s="336"/>
      <c r="F2" s="336"/>
      <c r="G2" s="336"/>
    </row>
    <row r="3" spans="2:7" ht="19.5" customHeight="1">
      <c r="B3" s="337" t="s">
        <v>582</v>
      </c>
      <c r="C3" s="337"/>
      <c r="D3" s="337"/>
      <c r="E3" s="337"/>
      <c r="F3" s="337"/>
      <c r="G3" s="337"/>
    </row>
    <row r="4" spans="2:7" ht="18" customHeight="1">
      <c r="B4" s="338" t="s">
        <v>563</v>
      </c>
      <c r="C4" s="338"/>
      <c r="D4" s="338"/>
      <c r="E4" s="338"/>
      <c r="F4" s="338"/>
      <c r="G4" s="33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8" t="s">
        <v>570</v>
      </c>
      <c r="C18" s="358"/>
      <c r="D18" s="358"/>
      <c r="E18" s="161" t="str">
        <f>"Từ ngày "&amp;TEXT(H18,"dd/mm/yyyy")&amp;" đến "&amp;TEXT(H19,"dd/mm/yyyy")</f>
        <v>Từ ngày 22/07/2024 đến 28/07/2024</v>
      </c>
      <c r="H18" s="176">
        <v>45495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22/07/2024 to 28/07/2024</v>
      </c>
      <c r="H19" s="176">
        <f>H18+6</f>
        <v>45501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45502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48">
        <f>E20</f>
        <v>45502</v>
      </c>
      <c r="F21" s="348"/>
      <c r="G21" s="348"/>
      <c r="H21" s="348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0" t="s">
        <v>531</v>
      </c>
      <c r="C23" s="341"/>
      <c r="D23" s="340" t="s">
        <v>541</v>
      </c>
      <c r="E23" s="341"/>
      <c r="F23" s="274" t="s">
        <v>542</v>
      </c>
      <c r="G23" s="274" t="s">
        <v>542</v>
      </c>
      <c r="I23" s="179"/>
      <c r="L23" s="184"/>
    </row>
    <row r="24" spans="2:12" ht="15.75" customHeight="1">
      <c r="B24" s="342" t="s">
        <v>27</v>
      </c>
      <c r="C24" s="343"/>
      <c r="D24" s="344" t="s">
        <v>330</v>
      </c>
      <c r="E24" s="345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45501</v>
      </c>
      <c r="G25" s="188">
        <f>H18-1</f>
        <v>45494</v>
      </c>
      <c r="H25" s="189"/>
      <c r="I25" s="179"/>
      <c r="L25" s="184"/>
    </row>
    <row r="26" spans="2:12" ht="15.75" customHeight="1">
      <c r="B26" s="334" t="s">
        <v>572</v>
      </c>
      <c r="C26" s="33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2">
        <v>1</v>
      </c>
      <c r="C28" s="333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46">
        <v>1.1000000000000001</v>
      </c>
      <c r="C30" s="347"/>
      <c r="D30" s="203" t="s">
        <v>584</v>
      </c>
      <c r="E30" s="204"/>
      <c r="F30" s="163">
        <f>G34</f>
        <v>90348510606</v>
      </c>
      <c r="G30" s="163">
        <v>94659584581</v>
      </c>
      <c r="H30" s="205"/>
      <c r="I30" s="206"/>
      <c r="J30" s="205"/>
      <c r="K30" s="205"/>
      <c r="L30" s="184"/>
    </row>
    <row r="31" spans="2:12" ht="15.75" customHeight="1">
      <c r="B31" s="330">
        <v>1.2</v>
      </c>
      <c r="C31" s="331"/>
      <c r="D31" s="207" t="s">
        <v>585</v>
      </c>
      <c r="E31" s="208"/>
      <c r="F31" s="249">
        <f>G35</f>
        <v>13460.39</v>
      </c>
      <c r="G31" s="249">
        <v>13924.09</v>
      </c>
      <c r="H31" s="205"/>
      <c r="I31" s="206"/>
      <c r="J31" s="205"/>
      <c r="K31" s="205"/>
      <c r="L31" s="184"/>
    </row>
    <row r="32" spans="2:12" ht="15.75" customHeight="1">
      <c r="B32" s="332">
        <v>2</v>
      </c>
      <c r="C32" s="333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46">
        <v>2.1</v>
      </c>
      <c r="C34" s="347"/>
      <c r="D34" s="203" t="s">
        <v>586</v>
      </c>
      <c r="E34" s="204"/>
      <c r="F34" s="269">
        <v>87319435365</v>
      </c>
      <c r="G34" s="163">
        <v>90348510606</v>
      </c>
      <c r="H34" s="205"/>
      <c r="I34" s="206"/>
      <c r="J34" s="205"/>
      <c r="K34" s="205"/>
      <c r="L34" s="210"/>
    </row>
    <row r="35" spans="2:12" ht="15.75" customHeight="1">
      <c r="B35" s="330">
        <v>2.2000000000000002</v>
      </c>
      <c r="C35" s="331"/>
      <c r="D35" s="211" t="s">
        <v>587</v>
      </c>
      <c r="E35" s="202"/>
      <c r="F35" s="267">
        <v>12890.62</v>
      </c>
      <c r="G35" s="249">
        <v>13460.39</v>
      </c>
      <c r="H35" s="205"/>
      <c r="I35" s="206"/>
      <c r="J35" s="205"/>
      <c r="K35" s="205"/>
    </row>
    <row r="36" spans="2:12" ht="15.75" customHeight="1">
      <c r="B36" s="349">
        <v>3</v>
      </c>
      <c r="C36" s="350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-3029075241</v>
      </c>
      <c r="G37" s="283">
        <f>G34-G30</f>
        <v>-4311073975</v>
      </c>
      <c r="H37" s="205"/>
      <c r="I37" s="206"/>
      <c r="J37" s="205"/>
      <c r="K37" s="205"/>
    </row>
    <row r="38" spans="2:12" ht="15.75" customHeight="1">
      <c r="B38" s="351">
        <v>3.1</v>
      </c>
      <c r="C38" s="352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-3834742179</v>
      </c>
      <c r="G39" s="283">
        <f>G37-G41</f>
        <v>-3146189758</v>
      </c>
      <c r="H39" s="205"/>
      <c r="I39" s="206"/>
      <c r="J39" s="205"/>
      <c r="K39" s="205"/>
    </row>
    <row r="40" spans="2:12" ht="15.75" customHeight="1">
      <c r="B40" s="328">
        <v>3.2</v>
      </c>
      <c r="C40" s="329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805666938</v>
      </c>
      <c r="G41" s="283">
        <v>-1164884217</v>
      </c>
      <c r="H41" s="205"/>
      <c r="I41" s="206"/>
      <c r="J41" s="205"/>
      <c r="K41" s="205"/>
    </row>
    <row r="42" spans="2:12" ht="15.75" customHeight="1">
      <c r="B42" s="328">
        <v>3.3</v>
      </c>
      <c r="C42" s="329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49">
        <v>4</v>
      </c>
      <c r="C44" s="353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-4.232938272962361E-2</v>
      </c>
      <c r="G45" s="256">
        <f>G35/G31-1</f>
        <v>-3.3301996755263796E-2</v>
      </c>
      <c r="H45" s="205"/>
      <c r="I45" s="206"/>
      <c r="J45" s="205"/>
      <c r="K45" s="205"/>
    </row>
    <row r="46" spans="2:12" ht="15.75" customHeight="1">
      <c r="B46" s="349">
        <v>5</v>
      </c>
      <c r="C46" s="353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54">
        <v>5.0999999999999996</v>
      </c>
      <c r="C48" s="355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54">
        <v>5.2</v>
      </c>
      <c r="C49" s="355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56">
        <v>6</v>
      </c>
      <c r="C50" s="357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54">
        <v>6.1</v>
      </c>
      <c r="C51" s="355">
        <v>6.1</v>
      </c>
      <c r="D51" s="235" t="s">
        <v>590</v>
      </c>
      <c r="E51" s="236"/>
      <c r="F51" s="273">
        <v>6504.06</v>
      </c>
      <c r="G51" s="273">
        <v>5919.39</v>
      </c>
      <c r="H51" s="205"/>
      <c r="I51" s="206"/>
      <c r="J51" s="205"/>
      <c r="K51" s="205"/>
    </row>
    <row r="52" spans="2:11" ht="15.75" customHeight="1">
      <c r="B52" s="354">
        <v>6.2</v>
      </c>
      <c r="C52" s="355"/>
      <c r="D52" s="203" t="s">
        <v>591</v>
      </c>
      <c r="E52" s="230"/>
      <c r="F52" s="272">
        <f>F51*F35</f>
        <v>83841365.917200014</v>
      </c>
      <c r="G52" s="272">
        <f>G51*G35</f>
        <v>79677297.962099999</v>
      </c>
      <c r="H52" s="205"/>
      <c r="I52" s="206"/>
      <c r="J52" s="205"/>
      <c r="K52" s="205"/>
    </row>
    <row r="53" spans="2:11" ht="15.75" customHeight="1">
      <c r="B53" s="354">
        <v>6.2</v>
      </c>
      <c r="C53" s="355">
        <v>6.3</v>
      </c>
      <c r="D53" s="230" t="s">
        <v>579</v>
      </c>
      <c r="E53" s="230"/>
      <c r="F53" s="288">
        <f>F52/F34</f>
        <v>9.6016843863841461E-4</v>
      </c>
      <c r="G53" s="288">
        <f>G52/G34</f>
        <v>8.81888339140022E-4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24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26"/>
      <c r="G63" s="326"/>
    </row>
    <row r="64" spans="2:11" ht="14.25" customHeight="1">
      <c r="B64" s="244"/>
      <c r="C64" s="244"/>
      <c r="D64" s="245"/>
      <c r="E64" s="173"/>
      <c r="F64" s="327"/>
      <c r="G64" s="327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KuaiN4vMLcOBNW2yrLJhrvUBsEd95kX695VnwOXQEB0=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D7brindsyb8tCCV82T3AFlAdqD/vn0e4/KnQvmt1Y84=</DigestValue>
    </Reference>
  </SignedInfo>
  <SignatureValue>Zbi+Skm+ja4TgJ3RpCUPnAWgWuZ1SYIqTBOyScc+O1e/CL9psT/TBLhqUJDXauyhqk/dbWCQX+nC
XHmy9IO02KsNWSl1j04BKof9oWiHmDFNBPDkR8OqpzTzEMVT7lG/Yrih0KKjrGpobGr8tvqXfHUd
6yiOFGwMqGU/uU+NC6g5crq3s0cVzKWaaIfC+DCWyPzDd1I+jcAicb0yX9rItgA70boFl+ldqTzk
BcdjvHe71skUQ6tY8ttzK2n0+aznfVCJSlWVFNVumCxZwo0A39PwU1wftvqbP9/Wm1/FP2892v4T
BsFn6W7ZfAzojgkI6I0p3zaK0DVGKa//0zVdcQ==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QszLUOSTfPri74sa/uRA+CWzmnuxOt+RSRq7YU+uOCg=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hEVMVOWsyyi5iycQsvkyC/vcVDdMZd+SPCGWIEe8kNo=</DigestValue>
      </Reference>
      <Reference URI="/xl/worksheets/sheet3.xml?ContentType=application/vnd.openxmlformats-officedocument.spreadsheetml.worksheet+xml">
        <DigestMethod Algorithm="http://www.w3.org/2001/04/xmlenc#sha256"/>
        <DigestValue>SU1Y/r19kTDWKMn/JTi7fhnRkhW44XAhqr7QB8OXEMs=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uMqYc30JES04SicUCDy2EnmfVA8Et/2t3IZgUi3beJM=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2024-07-29T10:25:31Z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2024-07-29T10:25:31Z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Y6xgUaqCymwYd8EWzbmKTnsiQt0TEiEjaSo/eTmFR/s=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lKsFLRM9vONXw9b/SMRY5PpsC1R7LyvlLGgKXUF6Yq0=</DigestValue>
    </Reference>
  </SignedInfo>
  <SignatureValue>otyvOmzrmcsEpQOtZKA5XzNhASzUJ9mfK3OzSSu6AzynMzwnTQOl4NlupnHczMI58D/QvuDyN9bw
r3r50mU1zJYd1WR4lMzTdV36dtBH0/UOakIL24IoSB0KGxv2WKMM4AWQsin6tYnAKmlw9W/zXhf0
WqkbTnXvHKde5HfqL+F26xCNX0g3UTviS+oXSedwMtOerb4/coUV440FASoFUFNW5y6UpUovV+PA
VUvXJb3DFXKOxC3oF4D0bgrRESNscU0XOsvXRf6GlnZ8lO1ZiIQGdvW9XGuQ04vpXm9rrWTE9vL2
hHkm3jXva43haUGc3r8+THQCikOWLJDRB3IqSw==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QszLUOSTfPri74sa/uRA+CWzmnuxOt+RSRq7YU+uOCg=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hEVMVOWsyyi5iycQsvkyC/vcVDdMZd+SPCGWIEe8kNo=</DigestValue>
      </Reference>
      <Reference URI="/xl/worksheets/sheet3.xml?ContentType=application/vnd.openxmlformats-officedocument.spreadsheetml.worksheet+xml">
        <DigestMethod Algorithm="http://www.w3.org/2001/04/xmlenc#sha256"/>
        <DigestValue>SU1Y/r19kTDWKMn/JTi7fhnRkhW44XAhqr7QB8OXEMs=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uMqYc30JES04SicUCDy2EnmfVA8Et/2t3IZgUi3beJM=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2024-07-29T11:11:08Z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2024-07-29T11:11:08Z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2024-07-29T02:11:53Z</dcterms:modified>
</cp:coreProperties>
</file>