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F45" i="27" l="1"/>
  <c r="F37" i="27"/>
  <c r="F39" i="27" l="1"/>
  <c r="E30" i="27" l="1"/>
  <c r="G19" i="27" l="1"/>
  <c r="E31" i="27" l="1"/>
  <c r="E52" i="27" l="1"/>
  <c r="E37" i="27" l="1"/>
  <c r="E39" i="27" s="1"/>
  <c r="E53" i="27"/>
  <c r="E45" i="27" l="1"/>
  <c r="E25" i="27" l="1"/>
  <c r="D20" i="27" s="1"/>
  <c r="D18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<sst xmlns="http://schemas.openxmlformats.org/spreadsheetml/2006/main" count="1388" uniqueCount="595">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</sst>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3" zoomScale="77" zoomScaleNormal="77" workbookViewId="0">
      <selection activeCell="E34" sqref="E34:E35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561</v>
      </c>
      <c r="B1" s="362"/>
      <c r="C1" s="362"/>
      <c r="D1" s="362"/>
      <c r="E1" s="362"/>
      <c r="F1" s="362"/>
    </row>
    <row r="2" spans="1:6" ht="15.75" customHeight="1">
      <c r="A2" s="359" t="s">
        <v>562</v>
      </c>
      <c r="B2" s="359"/>
      <c r="C2" s="359"/>
      <c r="D2" s="359"/>
      <c r="E2" s="359"/>
      <c r="F2" s="359"/>
    </row>
    <row r="3" spans="1:6" ht="19.5" customHeight="1">
      <c r="A3" s="360" t="s">
        <v>582</v>
      </c>
      <c r="B3" s="360"/>
      <c r="C3" s="360"/>
      <c r="D3" s="360"/>
      <c r="E3" s="360"/>
      <c r="F3" s="360"/>
    </row>
    <row r="4" spans="1:6" ht="18" customHeight="1">
      <c r="A4" s="361" t="s">
        <v>563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564</v>
      </c>
      <c r="B6" s="362"/>
      <c r="C6" s="362"/>
      <c r="D6" s="362"/>
      <c r="E6" s="362"/>
      <c r="F6" s="362"/>
    </row>
    <row r="7" spans="1:6" ht="15.75" customHeight="1">
      <c r="A7" s="362" t="s">
        <v>565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566</v>
      </c>
      <c r="D9" s="163" t="s">
        <v>567</v>
      </c>
      <c r="E9" s="169"/>
      <c r="F9" s="169"/>
    </row>
    <row r="10" spans="1:6" ht="15.75" customHeight="1">
      <c r="A10" s="169"/>
      <c r="B10" s="169"/>
      <c r="C10" s="170" t="s">
        <v>568</v>
      </c>
      <c r="D10" s="164" t="s">
        <v>569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559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560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593</v>
      </c>
    </row>
    <row r="17" spans="1:11" ht="15.75" customHeight="1">
      <c r="A17" s="172"/>
      <c r="B17" s="173" t="s">
        <v>539</v>
      </c>
      <c r="C17" s="172"/>
      <c r="D17" s="173" t="s">
        <v>594</v>
      </c>
    </row>
    <row r="18" spans="1:11" s="174" customFormat="1" ht="15.75" customHeight="1">
      <c r="A18" s="375" t="s">
        <v>570</v>
      </c>
      <c r="B18" s="375"/>
      <c r="C18" s="375"/>
      <c r="D18" s="161" t="str">
        <f>"Từ ngày "&amp;TEXT(G18,"dd/mm/yyyy")&amp;" đến "&amp;TEXT(G19,"dd/mm/yyyy")</f>
        <v>Từ ngày 20/05/2024 đến 26/05/2024</v>
      </c>
      <c r="G18" s="175">
        <v>45432</v>
      </c>
    </row>
    <row r="19" spans="1:11" ht="15.75" customHeight="1">
      <c r="A19" s="176"/>
      <c r="B19" s="177" t="s">
        <v>571</v>
      </c>
      <c r="C19" s="176"/>
      <c r="D19" s="162" t="str">
        <f>"From "&amp;TEXT(G18,"dd/mm/yyyy")&amp;" to "&amp;TEXT(G19,"dd/mm/yyyy")</f>
        <v>From 20/05/2024 to 26/05/2024</v>
      </c>
      <c r="G19" s="175">
        <f>G18+6</f>
        <v>45438</v>
      </c>
    </row>
    <row r="20" spans="1:11" ht="15.75" customHeight="1">
      <c r="A20" s="178">
        <v>5</v>
      </c>
      <c r="B20" s="178" t="s">
        <v>580</v>
      </c>
      <c r="C20" s="178"/>
      <c r="D20" s="179">
        <f>E25+1</f>
        <v>45439</v>
      </c>
      <c r="E20" s="180"/>
      <c r="F20" s="180"/>
      <c r="G20" s="175"/>
    </row>
    <row r="21" spans="1:11" ht="15.75" customHeight="1">
      <c r="A21" s="176"/>
      <c r="B21" s="177" t="s">
        <v>581</v>
      </c>
      <c r="C21" s="176"/>
      <c r="D21" s="341">
        <f>D20</f>
        <v>45439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542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543</v>
      </c>
    </row>
    <row r="25" spans="1:11" ht="15.75" customHeight="1">
      <c r="A25" s="184"/>
      <c r="B25" s="185"/>
      <c r="C25" s="186"/>
      <c r="D25" s="186"/>
      <c r="E25" s="187">
        <f>G19</f>
        <v>45438</v>
      </c>
      <c r="F25" s="287">
        <f>G18-1</f>
        <v>45431</v>
      </c>
      <c r="G25" s="188"/>
    </row>
    <row r="26" spans="1:11" ht="15.75" customHeight="1">
      <c r="A26" s="376" t="s">
        <v>572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584</v>
      </c>
      <c r="D30" s="201"/>
      <c r="E30" s="268">
        <f>F34</f>
        <v>70998436813</v>
      </c>
      <c r="F30" s="268">
        <v>71357062829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585</v>
      </c>
      <c r="D31" s="204"/>
      <c r="E31" s="295">
        <f>F35</f>
        <v>10843.98</v>
      </c>
      <c r="F31" s="296">
        <v>10470.799999999999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586</v>
      </c>
      <c r="D34" s="201"/>
      <c r="E34" s="298">
        <v>74567365927</v>
      </c>
      <c r="F34" s="268">
        <v>70998436813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587</v>
      </c>
      <c r="D35" s="199"/>
      <c r="E35" s="299">
        <v>10828.65</v>
      </c>
      <c r="F35" s="269">
        <v>10843.98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575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576</v>
      </c>
      <c r="D37" s="213"/>
      <c r="E37" s="304">
        <f>E34-E30</f>
        <v>3568929114</v>
      </c>
      <c r="F37" s="304">
        <f>F34-F30</f>
        <v>-358626016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-187779505</v>
      </c>
      <c r="F39" s="301">
        <f>F37-F41</f>
        <v>2431490156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583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578</v>
      </c>
      <c r="D41" s="218"/>
      <c r="E41" s="304">
        <v>3756708619</v>
      </c>
      <c r="F41" s="304">
        <v>-2790116172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573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577</v>
      </c>
      <c r="D45" s="218"/>
      <c r="E45" s="258">
        <f>E35/E31-1</f>
        <v>-1.4136875944071869E-3</v>
      </c>
      <c r="F45" s="258">
        <f>F35/F31-1</f>
        <v>3.5640065706536328E-2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588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589</v>
      </c>
      <c r="D49" s="233"/>
      <c r="E49" s="300">
        <v>9662.59</v>
      </c>
      <c r="F49" s="279">
        <v>9662.59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574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590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591</v>
      </c>
      <c r="D52" s="231"/>
      <c r="E52" s="303">
        <f>E51*E35</f>
        <v>0</v>
      </c>
      <c r="F52" s="303"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579</v>
      </c>
      <c r="D53" s="238"/>
      <c r="E53" s="267">
        <f>E52/E34</f>
        <v>0</v>
      </c>
      <c r="F53" s="267"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592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RK5rapLWcjEdqIXabjOYu7bN7C8=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V3kW7rKyyTR84HMl6fctw6aSoOQ=</DigestValue>
    </Reference>
  </SignedInfo>
  <SignatureValue>Tknur9RaVqaeiSBiC07S4lpxg44hAANUqu61fq2nIiqALeoKuVzvNM9kFKUMUkbyRVrA8eW4m9XY
kt57UZewTa3lHO+eO2/5BuIs/CkPSl6ktWGwM+F9XCB0UftkiSfjol1COGxvIn50xz/KNJb0h5md
cmmdKx6J+n7wlpNCBPY=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EtYhxSxzQLYJE0u3K1ygrolp8pk=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8qo0mrhTIP3dNIr0GQRHJpTaHVQ=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o1Po2bTVBuRrq7EHAe7lECom8Eg=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2024-05-27T07:12:08Z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2024-05-27T07:12:08Z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DH0GGNmjMbz+2+0+oFSJfxfbQLg=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e9mgmZ9Yz0krTzs+XLRpj4ZfFpQ=</DigestValue>
    </Reference>
  </SignedInfo>
  <SignatureValue>NjuL3MgSa9NmfxrfKaOO6WdmEZwWUGXJUc+AlrSTSo2QDVxnDNO1eWYI4SLWgK+Cl4aVrMYZtO2d
gmVuxFgKIyrMtyr2AKbNcwDZGrP0h8hyyHxOquqZqkvr0ro+u+SlUEiTXrBVgBpwhdFXrmNK/6gB
zv5AIERnMnPhVzzTLFI=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EtYhxSxzQLYJE0u3K1ygrolp8pk=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wl5HRSYfja2c2M64k4R53BprChU=</DigestValue>
      </Reference>
      <Reference URI="/xl/styles.xml?ContentType=application/vnd.openxmlformats-officedocument.spreadsheetml.styles+xml">
        <DigestMethod Algorithm="http://www.w3.org/2000/09/xmldsig#sha1"/>
        <DigestValue>8qo0mrhTIP3dNIr0GQRHJpTaHVQ=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o1Po2bTVBuRrq7EHAe7lECom8Eg=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2024-05-27T09:24:21Z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2024-05-27T09:24:21Z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2024-05-27T02:04:37Z</dcterms:modified>
</cp:coreProperties>
</file>