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<sst xmlns="http://schemas.openxmlformats.org/spreadsheetml/2006/main" count="1388" uniqueCount="597">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</sst>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1" t="s">
        <v>50</v>
      </c>
      <c r="B2" s="302"/>
      <c r="C2" s="302"/>
      <c r="D2" s="302"/>
      <c r="E2" s="302"/>
      <c r="F2" s="30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3" t="s">
        <v>51</v>
      </c>
      <c r="D3" s="303"/>
      <c r="E3" s="303"/>
      <c r="F3" s="303"/>
      <c r="G3" s="303"/>
      <c r="H3" s="303"/>
      <c r="I3" s="303"/>
      <c r="J3" s="303"/>
      <c r="K3" s="303"/>
      <c r="L3" s="303"/>
      <c r="M3" s="304" t="s">
        <v>23</v>
      </c>
      <c r="N3" s="311"/>
      <c r="O3" s="318" t="s">
        <v>24</v>
      </c>
      <c r="P3" s="319"/>
      <c r="Q3" s="304" t="s">
        <v>5</v>
      </c>
      <c r="R3" s="304"/>
      <c r="S3" s="311"/>
      <c r="T3" s="306"/>
      <c r="U3" s="313" t="s">
        <v>26</v>
      </c>
      <c r="V3" s="314"/>
      <c r="W3" s="315" t="s">
        <v>25</v>
      </c>
    </row>
    <row r="4" spans="1:23" ht="12.75" customHeight="1">
      <c r="A4" s="311" t="s">
        <v>27</v>
      </c>
      <c r="B4" s="304" t="s">
        <v>28</v>
      </c>
      <c r="C4" s="304" t="s">
        <v>29</v>
      </c>
      <c r="D4" s="304" t="s">
        <v>30</v>
      </c>
      <c r="E4" s="304" t="s">
        <v>31</v>
      </c>
      <c r="F4" s="304" t="s">
        <v>32</v>
      </c>
      <c r="G4" s="304" t="s">
        <v>33</v>
      </c>
      <c r="H4" s="307" t="s">
        <v>52</v>
      </c>
      <c r="I4" s="304" t="s">
        <v>34</v>
      </c>
      <c r="J4" s="306"/>
      <c r="K4" s="304" t="s">
        <v>35</v>
      </c>
      <c r="L4" s="304" t="s">
        <v>36</v>
      </c>
      <c r="M4" s="304" t="s">
        <v>35</v>
      </c>
      <c r="N4" s="304" t="s">
        <v>37</v>
      </c>
      <c r="O4" s="304" t="s">
        <v>35</v>
      </c>
      <c r="P4" s="304" t="s">
        <v>37</v>
      </c>
      <c r="Q4" s="304" t="s">
        <v>38</v>
      </c>
      <c r="R4" s="304" t="s">
        <v>39</v>
      </c>
      <c r="S4" s="304" t="s">
        <v>36</v>
      </c>
      <c r="T4" s="304" t="s">
        <v>39</v>
      </c>
      <c r="U4" s="307" t="s">
        <v>36</v>
      </c>
      <c r="V4" s="304" t="s">
        <v>39</v>
      </c>
      <c r="W4" s="316"/>
    </row>
    <row r="5" spans="1:23">
      <c r="A5" s="306"/>
      <c r="B5" s="306"/>
      <c r="C5" s="306"/>
      <c r="D5" s="306"/>
      <c r="E5" s="306"/>
      <c r="F5" s="306"/>
      <c r="G5" s="306"/>
      <c r="H5" s="308"/>
      <c r="I5" s="106" t="s">
        <v>40</v>
      </c>
      <c r="J5" s="106" t="s">
        <v>41</v>
      </c>
      <c r="K5" s="306"/>
      <c r="L5" s="306"/>
      <c r="M5" s="306"/>
      <c r="N5" s="306"/>
      <c r="O5" s="306"/>
      <c r="P5" s="306"/>
      <c r="Q5" s="305"/>
      <c r="R5" s="305"/>
      <c r="S5" s="306"/>
      <c r="T5" s="305"/>
      <c r="U5" s="308"/>
      <c r="V5" s="312"/>
      <c r="W5" s="31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09" t="s">
        <v>5</v>
      </c>
      <c r="B179" s="31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5" t="s">
        <v>210</v>
      </c>
      <c r="B1" s="325"/>
      <c r="C1" s="325"/>
      <c r="D1" s="325"/>
      <c r="E1" s="325"/>
      <c r="F1" s="325"/>
      <c r="G1" s="325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6" t="e">
        <f>#REF!</f>
        <v>#REF!</v>
      </c>
      <c r="C2" s="327"/>
      <c r="D2" s="327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4"/>
      <c r="C3" s="324"/>
      <c r="D3" s="32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0">
        <v>41948</v>
      </c>
      <c r="C4" s="320"/>
      <c r="D4" s="32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0">
        <v>41949</v>
      </c>
      <c r="C5" s="320"/>
      <c r="D5" s="32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4">
        <v>111000</v>
      </c>
      <c r="C6" s="324"/>
      <c r="D6" s="32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2">
        <f>+$B$6*$F$7/$C$7</f>
        <v>111000</v>
      </c>
      <c r="C8" s="322"/>
      <c r="D8" s="322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0" t="s">
        <v>226</v>
      </c>
      <c r="C9" s="320"/>
      <c r="D9" s="32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4" t="e">
        <f>VLOOKUP(I11,#REF!,4,0)*1000</f>
        <v>#REF!</v>
      </c>
      <c r="C11" s="324"/>
      <c r="D11" s="32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2" t="e">
        <f>+ ROUND((B11-B19)*F10/C10,0)</f>
        <v>#REF!</v>
      </c>
      <c r="C12" s="322"/>
      <c r="D12" s="322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3" t="s">
        <v>212</v>
      </c>
      <c r="C13" s="323"/>
      <c r="D13" s="323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2">
        <f>+IF($E$13=1,ROUNDDOWN($B$8*$F$10/$C$10,0),IF(MROUND($B$8*$F$10/$C$10,10)-($B$8*$F$10/$C$10)&gt;0,MROUND($B$8*$F$10/$C$10,10)-10,MROUND($B$8*$F$10/$C$10,10)))</f>
        <v>55500</v>
      </c>
      <c r="C14" s="322"/>
      <c r="D14" s="322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2">
        <f>ROUNDDOWN($B$8*$F$10/$C$10,0)-B14</f>
        <v>0</v>
      </c>
      <c r="C15" s="322"/>
      <c r="D15" s="322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3" t="s">
        <v>223</v>
      </c>
      <c r="C16" s="323"/>
      <c r="D16" s="323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4">
        <v>10000</v>
      </c>
      <c r="C17" s="324"/>
      <c r="D17" s="32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2">
        <f>+IF($E$16=1,B17*B15,0)</f>
        <v>0</v>
      </c>
      <c r="C18" s="322"/>
      <c r="D18" s="322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4">
        <v>10000</v>
      </c>
      <c r="C19" s="324"/>
      <c r="D19" s="32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2">
        <f>+B19*B14</f>
        <v>555000000</v>
      </c>
      <c r="C20" s="322"/>
      <c r="D20" s="322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0"/>
      <c r="C21" s="320"/>
      <c r="D21" s="32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1" t="s">
        <v>241</v>
      </c>
      <c r="F23" s="321"/>
      <c r="G23" s="32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19" zoomScale="87" zoomScaleNormal="87" workbookViewId="0">
      <selection activeCell="G41" sqref="G4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6" t="s">
        <v>563</v>
      </c>
      <c r="B1" s="336"/>
      <c r="C1" s="336"/>
      <c r="D1" s="336"/>
      <c r="E1" s="336"/>
      <c r="F1" s="336"/>
    </row>
    <row r="2" spans="1:6" ht="15.75" customHeight="1">
      <c r="A2" s="360" t="s">
        <v>564</v>
      </c>
      <c r="B2" s="360"/>
      <c r="C2" s="360"/>
      <c r="D2" s="360"/>
      <c r="E2" s="360"/>
      <c r="F2" s="360"/>
    </row>
    <row r="3" spans="1:6" ht="19.5" customHeight="1">
      <c r="A3" s="361" t="s">
        <v>584</v>
      </c>
      <c r="B3" s="361"/>
      <c r="C3" s="361"/>
      <c r="D3" s="361"/>
      <c r="E3" s="361"/>
      <c r="F3" s="361"/>
    </row>
    <row r="4" spans="1:6" ht="18" customHeight="1">
      <c r="A4" s="362" t="s">
        <v>565</v>
      </c>
      <c r="B4" s="362"/>
      <c r="C4" s="362"/>
      <c r="D4" s="362"/>
      <c r="E4" s="362"/>
      <c r="F4" s="362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6" t="s">
        <v>566</v>
      </c>
      <c r="B6" s="336"/>
      <c r="C6" s="336"/>
      <c r="D6" s="336"/>
      <c r="E6" s="336"/>
      <c r="F6" s="336"/>
    </row>
    <row r="7" spans="1:6" ht="15.75" customHeight="1">
      <c r="A7" s="336" t="s">
        <v>567</v>
      </c>
      <c r="B7" s="336"/>
      <c r="C7" s="336"/>
      <c r="D7" s="336"/>
      <c r="E7" s="336"/>
      <c r="F7" s="33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55" t="s">
        <v>572</v>
      </c>
      <c r="B18" s="355"/>
      <c r="C18" s="355"/>
      <c r="D18" s="161" t="str">
        <f>"Từ ngày "&amp;TEXT(G18,"dd/mm/yyyy")&amp;" đến "&amp;TEXT(G19,"dd/mm/yyyy")</f>
        <v>Từ ngày 26/02/2024 đến 03/03/2024</v>
      </c>
      <c r="G18" s="176">
        <v>45348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26/02/2024 to 03/03/2024</v>
      </c>
      <c r="G19" s="176">
        <f>G18+6</f>
        <v>45354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45355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45355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3" t="s">
        <v>531</v>
      </c>
      <c r="B23" s="364"/>
      <c r="C23" s="365" t="s">
        <v>541</v>
      </c>
      <c r="D23" s="364"/>
      <c r="E23" s="184" t="s">
        <v>542</v>
      </c>
      <c r="F23" s="270" t="s">
        <v>560</v>
      </c>
      <c r="H23" s="179"/>
      <c r="K23" s="185"/>
    </row>
    <row r="24" spans="1:11" ht="15.75" customHeight="1">
      <c r="A24" s="366" t="s">
        <v>27</v>
      </c>
      <c r="B24" s="367"/>
      <c r="C24" s="368" t="s">
        <v>330</v>
      </c>
      <c r="D24" s="36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45354</v>
      </c>
      <c r="F25" s="190">
        <f>G18-1</f>
        <v>45347</v>
      </c>
      <c r="G25" s="191"/>
      <c r="H25" s="179"/>
      <c r="K25" s="185"/>
    </row>
    <row r="26" spans="1:11" ht="15.75" customHeight="1">
      <c r="A26" s="358" t="s">
        <v>574</v>
      </c>
      <c r="B26" s="359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51">
        <v>1</v>
      </c>
      <c r="B28" s="352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3">
        <v>1.1000000000000001</v>
      </c>
      <c r="B30" s="354"/>
      <c r="C30" s="207" t="s">
        <v>586</v>
      </c>
      <c r="D30" s="208"/>
      <c r="E30" s="163">
        <f>F34</f>
        <v>77977222746</v>
      </c>
      <c r="F30" s="279">
        <v>80133190530</v>
      </c>
      <c r="G30" s="209"/>
      <c r="H30" s="210"/>
      <c r="I30" s="209"/>
      <c r="J30" s="209"/>
      <c r="K30" s="185"/>
    </row>
    <row r="31" spans="1:11" ht="15.75" customHeight="1">
      <c r="A31" s="356">
        <v>1.2</v>
      </c>
      <c r="B31" s="357"/>
      <c r="C31" s="211" t="s">
        <v>587</v>
      </c>
      <c r="D31" s="212"/>
      <c r="E31" s="260">
        <f>F35</f>
        <v>12810.41</v>
      </c>
      <c r="F31" s="280">
        <v>13101.03</v>
      </c>
      <c r="G31" s="209"/>
      <c r="H31" s="210"/>
      <c r="I31" s="209"/>
      <c r="J31" s="209"/>
      <c r="K31" s="185"/>
    </row>
    <row r="32" spans="1:11" ht="15.75" customHeight="1">
      <c r="A32" s="351">
        <v>2</v>
      </c>
      <c r="B32" s="352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3">
        <v>2.1</v>
      </c>
      <c r="B34" s="354"/>
      <c r="C34" s="207" t="s">
        <v>588</v>
      </c>
      <c r="D34" s="208"/>
      <c r="E34" s="298">
        <v>80363861501</v>
      </c>
      <c r="F34" s="279">
        <v>77977222746</v>
      </c>
      <c r="G34" s="209"/>
      <c r="H34" s="210"/>
      <c r="I34" s="209"/>
      <c r="J34" s="209"/>
      <c r="K34" s="215"/>
    </row>
    <row r="35" spans="1:11" ht="15.75" customHeight="1">
      <c r="A35" s="356">
        <v>2.2000000000000002</v>
      </c>
      <c r="B35" s="357"/>
      <c r="C35" s="216" t="s">
        <v>589</v>
      </c>
      <c r="D35" s="206"/>
      <c r="E35" s="299">
        <v>13368.91</v>
      </c>
      <c r="F35" s="280">
        <v>12810.41</v>
      </c>
      <c r="G35" s="209"/>
      <c r="H35" s="210"/>
      <c r="I35" s="209"/>
      <c r="J35" s="209"/>
    </row>
    <row r="36" spans="1:11" ht="15.75" customHeight="1">
      <c r="A36" s="338">
        <v>3</v>
      </c>
      <c r="B36" s="339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2386638755</v>
      </c>
      <c r="F37" s="296">
        <f>F34-F30</f>
        <v>-2155967784</v>
      </c>
      <c r="G37" s="209"/>
      <c r="H37" s="210"/>
      <c r="I37" s="209"/>
      <c r="J37" s="209"/>
    </row>
    <row r="38" spans="1:11" ht="15.75" customHeight="1">
      <c r="A38" s="340">
        <v>3.1</v>
      </c>
      <c r="B38" s="341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3376976232</v>
      </c>
      <c r="F39" s="296">
        <f>F37-F41</f>
        <v>-1769053841</v>
      </c>
      <c r="G39" s="209"/>
      <c r="H39" s="210"/>
      <c r="I39" s="209"/>
      <c r="J39" s="209"/>
    </row>
    <row r="40" spans="1:11" ht="15.75" customHeight="1">
      <c r="A40" s="342">
        <v>3.2</v>
      </c>
      <c r="B40" s="343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6">
        <v>-990337477</v>
      </c>
      <c r="F41" s="296">
        <v>-386913943</v>
      </c>
      <c r="G41" s="209"/>
      <c r="H41" s="210"/>
      <c r="I41" s="209"/>
      <c r="J41" s="209"/>
    </row>
    <row r="42" spans="1:11" ht="15.75" customHeight="1">
      <c r="A42" s="342">
        <v>3.3</v>
      </c>
      <c r="B42" s="343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38">
        <v>4</v>
      </c>
      <c r="B44" s="344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4.3597355588150588E-2</v>
      </c>
      <c r="F45" s="267">
        <f>F35/F31-1</f>
        <v>-2.2182988665776726E-2</v>
      </c>
      <c r="G45" s="209"/>
      <c r="H45" s="210"/>
      <c r="I45" s="209"/>
      <c r="J45" s="209"/>
    </row>
    <row r="46" spans="1:11" ht="15.75" customHeight="1">
      <c r="A46" s="338">
        <v>5</v>
      </c>
      <c r="B46" s="344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49">
        <v>5.0999999999999996</v>
      </c>
      <c r="B48" s="350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49">
        <v>5.2</v>
      </c>
      <c r="B49" s="350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47">
        <v>6</v>
      </c>
      <c r="B50" s="348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49">
        <v>6.1</v>
      </c>
      <c r="B51" s="350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49">
        <v>6.2</v>
      </c>
      <c r="B52" s="350"/>
      <c r="C52" s="207" t="s">
        <v>593</v>
      </c>
      <c r="D52" s="240"/>
      <c r="E52" s="294">
        <f>E51*E35</f>
        <v>31125763.640199997</v>
      </c>
      <c r="F52" s="294">
        <f>F51*F35</f>
        <v>29825452.770199995</v>
      </c>
      <c r="G52" s="209"/>
      <c r="H52" s="210"/>
      <c r="I52" s="209"/>
      <c r="J52" s="209"/>
    </row>
    <row r="53" spans="1:10" ht="15.75" customHeight="1" thickBot="1">
      <c r="A53" s="345">
        <v>6.2</v>
      </c>
      <c r="B53" s="346">
        <v>6.3</v>
      </c>
      <c r="C53" s="247" t="s">
        <v>581</v>
      </c>
      <c r="D53" s="247"/>
      <c r="E53" s="278">
        <f>E52/E34</f>
        <v>3.8731045346561258E-4</v>
      </c>
      <c r="F53" s="278">
        <f>F52/F34</f>
        <v>3.8248929264065066E-4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71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72"/>
      <c r="F63" s="372"/>
    </row>
    <row r="64" spans="1:10" ht="14.25" customHeight="1">
      <c r="A64" s="255"/>
      <c r="B64" s="255"/>
      <c r="C64" s="256"/>
      <c r="D64" s="173"/>
      <c r="E64" s="373"/>
      <c r="F64" s="373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mBzftBCTNnpKsR94mUpgTCpSot4=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zbPWwX5BdjCmyqXWXCmFZqvl3Co=</DigestValue>
    </Reference>
  </SignedInfo>
  <SignatureValue>neu9YBdQDzykq7niD7hvbhk9MsL03v4/ifZRG5IaYam0Ax97uNifR4fAnYUvLd5wnLqalD3UJD6V
tjMcfaHWrTy42PkxYeyDFsrWHgo98RF9D0iKSIyGjKoA3bGzvhbma6w72YItACAzXM1J1PmnTTJR
J0inInHbW+RxpBstMs0=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LjaXHbgVjKsiHO/pJwjLgN01Vqk=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O4AloI0sYNp9Bg6st8L4J6gjAA4=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2024-03-04T07:55:26Z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2024-03-04T07:55:26Z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ZzMM52MUh6jEVILrXL0B2SvIFU8=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/dy9dTKiphYDs/2e1o9lUGieg+8=</DigestValue>
    </Reference>
  </SignedInfo>
  <SignatureValue>V+2gx5WgeYPNAN05qEBUs54nPt+ZenZ84kmj0cCg3O80jxSVwqApvbrjLU/Ojv9Y+2qVwq4ImzhI
87EEmowTxdj/Cff4QMgHbn86nJEKZlIaoDUFWYAE03cfLgPxSdbrWF1PsaPO6WoEvN3AJHiTj3jB
TWW9ZTcXBGs+tzyptng=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NUR9ccURBEjYW6x2PlM7k5MXLkw=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LjaXHbgVjKsiHO/pJwjLgN01Vqk=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fxoIQDuHtM+wdjZsKcv9Zrabbfg=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lrADxLq+XWD449Qs81x7CDkCwt8=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QOQyb3kXqDM0rQN2g98QLQ/2hYo=</DigestValue>
      </Reference>
      <Reference URI="/xl/worksheets/sheet3.xml?ContentType=application/vnd.openxmlformats-officedocument.spreadsheetml.worksheet+xml">
        <DigestMethod Algorithm="http://www.w3.org/2000/09/xmldsig#sha1"/>
        <DigestValue>GTocrEoHIN/0R/qymdqf79BdHLk=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O4AloI0sYNp9Bg6st8L4J6gjAA4=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2024-03-04T11:27:31Z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2024-03-04T11:27:31Z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2024-03-04T04:13:00Z</dcterms:modified>
</cp:coreProperties>
</file>