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<sst xmlns="http://schemas.openxmlformats.org/spreadsheetml/2006/main" count="1388" uniqueCount="597">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</sst>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7" t="s">
        <v>50</v>
      </c>
      <c r="B2" s="318"/>
      <c r="C2" s="318"/>
      <c r="D2" s="318"/>
      <c r="E2" s="318"/>
      <c r="F2" s="31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9" t="s">
        <v>51</v>
      </c>
      <c r="D3" s="319"/>
      <c r="E3" s="319"/>
      <c r="F3" s="319"/>
      <c r="G3" s="319"/>
      <c r="H3" s="319"/>
      <c r="I3" s="319"/>
      <c r="J3" s="319"/>
      <c r="K3" s="319"/>
      <c r="L3" s="319"/>
      <c r="M3" s="301" t="s">
        <v>23</v>
      </c>
      <c r="N3" s="309"/>
      <c r="O3" s="310" t="s">
        <v>24</v>
      </c>
      <c r="P3" s="311"/>
      <c r="Q3" s="301" t="s">
        <v>5</v>
      </c>
      <c r="R3" s="301"/>
      <c r="S3" s="309"/>
      <c r="T3" s="312"/>
      <c r="U3" s="303" t="s">
        <v>26</v>
      </c>
      <c r="V3" s="304"/>
      <c r="W3" s="305" t="s">
        <v>25</v>
      </c>
    </row>
    <row r="4" spans="1:23" ht="12.75" customHeight="1">
      <c r="A4" s="309" t="s">
        <v>27</v>
      </c>
      <c r="B4" s="301" t="s">
        <v>28</v>
      </c>
      <c r="C4" s="301" t="s">
        <v>29</v>
      </c>
      <c r="D4" s="301" t="s">
        <v>30</v>
      </c>
      <c r="E4" s="301" t="s">
        <v>31</v>
      </c>
      <c r="F4" s="301" t="s">
        <v>32</v>
      </c>
      <c r="G4" s="301" t="s">
        <v>33</v>
      </c>
      <c r="H4" s="313" t="s">
        <v>52</v>
      </c>
      <c r="I4" s="301" t="s">
        <v>34</v>
      </c>
      <c r="J4" s="312"/>
      <c r="K4" s="301" t="s">
        <v>35</v>
      </c>
      <c r="L4" s="301" t="s">
        <v>36</v>
      </c>
      <c r="M4" s="301" t="s">
        <v>35</v>
      </c>
      <c r="N4" s="301" t="s">
        <v>37</v>
      </c>
      <c r="O4" s="301" t="s">
        <v>35</v>
      </c>
      <c r="P4" s="301" t="s">
        <v>37</v>
      </c>
      <c r="Q4" s="301" t="s">
        <v>38</v>
      </c>
      <c r="R4" s="301" t="s">
        <v>39</v>
      </c>
      <c r="S4" s="301" t="s">
        <v>36</v>
      </c>
      <c r="T4" s="301" t="s">
        <v>39</v>
      </c>
      <c r="U4" s="313" t="s">
        <v>36</v>
      </c>
      <c r="V4" s="301" t="s">
        <v>39</v>
      </c>
      <c r="W4" s="306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08"/>
      <c r="R5" s="308"/>
      <c r="S5" s="312"/>
      <c r="T5" s="308"/>
      <c r="U5" s="314"/>
      <c r="V5" s="302"/>
      <c r="W5" s="30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2" t="s">
        <v>210</v>
      </c>
      <c r="B1" s="322"/>
      <c r="C1" s="322"/>
      <c r="D1" s="322"/>
      <c r="E1" s="322"/>
      <c r="F1" s="322"/>
      <c r="G1" s="32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3" t="e">
        <f>#REF!</f>
        <v>#REF!</v>
      </c>
      <c r="C2" s="324"/>
      <c r="D2" s="32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0">
        <f>+$B$6*$F$7/$C$7</f>
        <v>111000</v>
      </c>
      <c r="C8" s="320"/>
      <c r="D8" s="32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0" t="e">
        <f>+ ROUND((B11-B19)*F10/C10,0)</f>
        <v>#REF!</v>
      </c>
      <c r="C12" s="320"/>
      <c r="D12" s="32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1" t="s">
        <v>212</v>
      </c>
      <c r="C13" s="321"/>
      <c r="D13" s="32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0">
        <f>+IF($E$13=1,ROUNDDOWN($B$8*$F$10/$C$10,0),IF(MROUND($B$8*$F$10/$C$10,10)-($B$8*$F$10/$C$10)&gt;0,MROUND($B$8*$F$10/$C$10,10)-10,MROUND($B$8*$F$10/$C$10,10)))</f>
        <v>55500</v>
      </c>
      <c r="C14" s="320"/>
      <c r="D14" s="32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0">
        <f>ROUNDDOWN($B$8*$F$10/$C$10,0)-B14</f>
        <v>0</v>
      </c>
      <c r="C15" s="320"/>
      <c r="D15" s="32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1" t="s">
        <v>223</v>
      </c>
      <c r="C16" s="321"/>
      <c r="D16" s="32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0">
        <f>+IF($E$16=1,B17*B15,0)</f>
        <v>0</v>
      </c>
      <c r="C18" s="320"/>
      <c r="D18" s="32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0">
        <f>+B19*B14</f>
        <v>555000000</v>
      </c>
      <c r="C20" s="320"/>
      <c r="D20" s="32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8" zoomScaleNormal="100" workbookViewId="0">
      <selection activeCell="F43" sqref="F4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1" t="s">
        <v>563</v>
      </c>
      <c r="B1" s="351"/>
      <c r="C1" s="351"/>
      <c r="D1" s="351"/>
      <c r="E1" s="351"/>
      <c r="F1" s="351"/>
    </row>
    <row r="2" spans="1:6" ht="15.75" customHeight="1">
      <c r="A2" s="348" t="s">
        <v>564</v>
      </c>
      <c r="B2" s="348"/>
      <c r="C2" s="348"/>
      <c r="D2" s="348"/>
      <c r="E2" s="348"/>
      <c r="F2" s="348"/>
    </row>
    <row r="3" spans="1:6" ht="19.5" customHeight="1">
      <c r="A3" s="349" t="s">
        <v>584</v>
      </c>
      <c r="B3" s="349"/>
      <c r="C3" s="349"/>
      <c r="D3" s="349"/>
      <c r="E3" s="349"/>
      <c r="F3" s="349"/>
    </row>
    <row r="4" spans="1:6" ht="18" customHeight="1">
      <c r="A4" s="350" t="s">
        <v>565</v>
      </c>
      <c r="B4" s="350"/>
      <c r="C4" s="350"/>
      <c r="D4" s="350"/>
      <c r="E4" s="350"/>
      <c r="F4" s="35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1" t="s">
        <v>566</v>
      </c>
      <c r="B6" s="351"/>
      <c r="C6" s="351"/>
      <c r="D6" s="351"/>
      <c r="E6" s="351"/>
      <c r="F6" s="351"/>
    </row>
    <row r="7" spans="1:6" ht="15.75" customHeight="1">
      <c r="A7" s="351" t="s">
        <v>567</v>
      </c>
      <c r="B7" s="351"/>
      <c r="C7" s="351"/>
      <c r="D7" s="351"/>
      <c r="E7" s="351"/>
      <c r="F7" s="35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3" t="s">
        <v>572</v>
      </c>
      <c r="B18" s="373"/>
      <c r="C18" s="373"/>
      <c r="D18" s="161" t="str">
        <f>"Từ ngày "&amp;TEXT(G18,"dd/mm/yyyy")&amp;" đến "&amp;TEXT(G19,"dd/mm/yyyy")</f>
        <v>Từ ngày 11/12/2023 đến 17/12/2023</v>
      </c>
      <c r="G18" s="176">
        <v>45271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11/12/2023 to 17/12/2023</v>
      </c>
      <c r="G19" s="176">
        <f>G18+6</f>
        <v>45277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45278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1">
        <f>D20</f>
        <v>45278</v>
      </c>
      <c r="E21" s="361"/>
      <c r="F21" s="361"/>
      <c r="G21" s="36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2" t="s">
        <v>531</v>
      </c>
      <c r="B23" s="353"/>
      <c r="C23" s="354" t="s">
        <v>541</v>
      </c>
      <c r="D23" s="353"/>
      <c r="E23" s="184" t="s">
        <v>542</v>
      </c>
      <c r="F23" s="270" t="s">
        <v>560</v>
      </c>
      <c r="H23" s="179"/>
      <c r="K23" s="185"/>
    </row>
    <row r="24" spans="1:11" ht="15.75" customHeight="1">
      <c r="A24" s="355" t="s">
        <v>27</v>
      </c>
      <c r="B24" s="356"/>
      <c r="C24" s="357" t="s">
        <v>330</v>
      </c>
      <c r="D24" s="358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45277</v>
      </c>
      <c r="F25" s="190">
        <f>G18-1</f>
        <v>45270</v>
      </c>
      <c r="G25" s="191"/>
      <c r="H25" s="179"/>
      <c r="K25" s="185"/>
    </row>
    <row r="26" spans="1:11" ht="15.75" customHeight="1">
      <c r="A26" s="346" t="s">
        <v>574</v>
      </c>
      <c r="B26" s="347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44">
        <v>1</v>
      </c>
      <c r="B28" s="345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71913081903</v>
      </c>
      <c r="F30" s="279">
        <v>70713601784</v>
      </c>
      <c r="G30" s="209"/>
      <c r="H30" s="210"/>
      <c r="I30" s="209"/>
      <c r="J30" s="209"/>
      <c r="K30" s="185"/>
    </row>
    <row r="31" spans="1:11" ht="15.75" customHeight="1">
      <c r="A31" s="342">
        <v>1.2</v>
      </c>
      <c r="B31" s="343"/>
      <c r="C31" s="211" t="s">
        <v>587</v>
      </c>
      <c r="D31" s="212"/>
      <c r="E31" s="260">
        <f>F35</f>
        <v>12577.58</v>
      </c>
      <c r="F31" s="280">
        <v>12350.33</v>
      </c>
      <c r="G31" s="209"/>
      <c r="H31" s="210"/>
      <c r="I31" s="209"/>
      <c r="J31" s="209"/>
      <c r="K31" s="185"/>
    </row>
    <row r="32" spans="1:11" ht="15.75" customHeight="1">
      <c r="A32" s="344">
        <v>2</v>
      </c>
      <c r="B32" s="345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298">
        <v>71128207541</v>
      </c>
      <c r="F34" s="279">
        <v>71913081903</v>
      </c>
      <c r="G34" s="209"/>
      <c r="H34" s="210"/>
      <c r="I34" s="209"/>
      <c r="J34" s="209"/>
      <c r="K34" s="215"/>
    </row>
    <row r="35" spans="1:11" ht="15.75" customHeight="1">
      <c r="A35" s="342">
        <v>2.2000000000000002</v>
      </c>
      <c r="B35" s="343"/>
      <c r="C35" s="216" t="s">
        <v>589</v>
      </c>
      <c r="D35" s="206"/>
      <c r="E35" s="299">
        <v>12230</v>
      </c>
      <c r="F35" s="280">
        <v>12577.58</v>
      </c>
      <c r="G35" s="209"/>
      <c r="H35" s="210"/>
      <c r="I35" s="209"/>
      <c r="J35" s="209"/>
    </row>
    <row r="36" spans="1:11" ht="15.75" customHeight="1">
      <c r="A36" s="362">
        <v>3</v>
      </c>
      <c r="B36" s="363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-784874362</v>
      </c>
      <c r="F37" s="296">
        <f>F34-F30</f>
        <v>1199480119</v>
      </c>
      <c r="G37" s="209"/>
      <c r="H37" s="210"/>
      <c r="I37" s="209"/>
      <c r="J37" s="209"/>
    </row>
    <row r="38" spans="1:11" ht="15.75" customHeight="1">
      <c r="A38" s="364">
        <v>3.1</v>
      </c>
      <c r="B38" s="365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-2016520769</v>
      </c>
      <c r="F39" s="296">
        <f>F37-F41</f>
        <v>1303609240</v>
      </c>
      <c r="G39" s="209"/>
      <c r="H39" s="210"/>
      <c r="I39" s="209"/>
      <c r="J39" s="209"/>
    </row>
    <row r="40" spans="1:11" ht="15.75" customHeight="1">
      <c r="A40" s="340">
        <v>3.2</v>
      </c>
      <c r="B40" s="341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1231646407</v>
      </c>
      <c r="F41" s="296">
        <v>-104129121</v>
      </c>
      <c r="G41" s="209"/>
      <c r="H41" s="210"/>
      <c r="I41" s="209"/>
      <c r="J41" s="209"/>
    </row>
    <row r="42" spans="1:11" ht="15.75" customHeight="1">
      <c r="A42" s="340">
        <v>3.3</v>
      </c>
      <c r="B42" s="341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62">
        <v>4</v>
      </c>
      <c r="B44" s="366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-2.76348868383266E-2</v>
      </c>
      <c r="F45" s="267">
        <f>F35/F31-1</f>
        <v>1.8400318048181763E-2</v>
      </c>
      <c r="G45" s="209"/>
      <c r="H45" s="210"/>
      <c r="I45" s="209"/>
      <c r="J45" s="209"/>
    </row>
    <row r="46" spans="1:11" ht="15.75" customHeight="1">
      <c r="A46" s="362">
        <v>5</v>
      </c>
      <c r="B46" s="366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71">
        <v>5.0999999999999996</v>
      </c>
      <c r="B48" s="372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71">
        <v>5.2</v>
      </c>
      <c r="B49" s="372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69">
        <v>6</v>
      </c>
      <c r="B50" s="370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1">
        <v>6.1</v>
      </c>
      <c r="B51" s="372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71">
        <v>6.2</v>
      </c>
      <c r="B52" s="372"/>
      <c r="C52" s="207" t="s">
        <v>593</v>
      </c>
      <c r="D52" s="240"/>
      <c r="E52" s="294">
        <f>E51*E35</f>
        <v>28474130.599999998</v>
      </c>
      <c r="F52" s="294">
        <f>F51*F35</f>
        <v>29283373.307599999</v>
      </c>
      <c r="G52" s="209"/>
      <c r="H52" s="210"/>
      <c r="I52" s="209"/>
      <c r="J52" s="209"/>
    </row>
    <row r="53" spans="1:10" ht="15.75" customHeight="1" thickBot="1">
      <c r="A53" s="367">
        <v>6.2</v>
      </c>
      <c r="B53" s="368">
        <v>6.3</v>
      </c>
      <c r="C53" s="247" t="s">
        <v>581</v>
      </c>
      <c r="D53" s="247"/>
      <c r="E53" s="278">
        <f>E52/E34</f>
        <v>4.0032121691787085E-4</v>
      </c>
      <c r="F53" s="278">
        <f>F52/F34</f>
        <v>4.0720509443746122E-4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36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38"/>
      <c r="F63" s="338"/>
    </row>
    <row r="64" spans="1:10" ht="14.25" customHeight="1">
      <c r="A64" s="255"/>
      <c r="B64" s="255"/>
      <c r="C64" s="256"/>
      <c r="D64" s="173"/>
      <c r="E64" s="339"/>
      <c r="F64" s="33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AqvFyM9/FIQEV5V5Mr4ZXzejuNM=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mkEsJ84MSk0OLextmt4MJZcpCBA=</DigestValue>
    </Reference>
  </SignedInfo>
  <SignatureValue>Tx9AfT4ElN+taAC+5VdB7hZqnCznfC7NQn/X4S3lniEw1fhUUOpppfeQmetn964b3CberyvY+Vvi
hzXaehkU6FvIU2LrYg14cfF2hPJ0JO4f00Nm8H04MnTEoM4iDWc6CuLx4vL1Ms8+ghrNzfHRg/MQ
4BV1Mo/9UvX6aTBu4+Q=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qlTjMgquxkFeZHGAeWptmwrnrvw=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ssg1Jz0gM2gHREWmZrzdMlWMeAU=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2023-12-18T06:42:43Z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2023-12-18T06:42:43Z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w7t6v9Ug3kTYBCERrhuqn/eDK3Q=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IK3AkOtSAwXPrmz6A1usxZ+jpiQ=</DigestValue>
    </Reference>
  </SignedInfo>
  <SignatureValue>lIxbSIRhKOIyxF2sA/w3aYdQFOn36XLf5jPSybXnyaNcoWecAeswDu7R7paW4eFg0Hmew8vGpunE
yV78intMspAGwJrP6hqfuo1yAKRs5e8gN4zrOaPA7Xi1Y47F+asiCEb4jWicNVuegcLU+zkO2aLQ
X2Qv7oBQcJyfrJFKsM8=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qlTjMgquxkFeZHGAeWptmwrnrvw=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ssg1Jz0gM2gHREWmZrzdMlWMeAU=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2023-12-18T10:14:17Z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2023-12-18T10:14:17Z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2023-12-18T02:41:49Z</dcterms:modified>
</cp:coreProperties>
</file>