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A43" authorId="0">
      <text>
        <r>
          <rPr>
            <sz val="10"/>
            <rFont val="Arial"/>
            <family val="0"/>
          </rPr>
          <t>Ô chỉ tiêu có định dạng số. Đơn vị tính x 1 (hoặc %)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A49" authorId="0">
      <text>
        <r>
          <rPr>
            <sz val="10"/>
            <rFont val="Arial"/>
            <family val="0"/>
          </rPr>
          <t>Ô chỉ tiêu có định dạng số. Đơn vị tính x 1 (hoặc %)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<sst xmlns="http://schemas.openxmlformats.org/spreadsheetml/2006/main" count="1263" uniqueCount="446">
  <si>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</si>
  <si>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</si>
  <si>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</si>
  <si>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</si>
  <si>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</si>
  <si>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</si>
  <si>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</si>
  <si>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</si>
  <si>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</si>
  <si>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</si>
  <si>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</si>
  <si>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</si>
  <si>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</si>
  <si>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</si>
  <si>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</si>
  <si>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</si>
  <si>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</si>
  <si>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</si>
  <si>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</si>
  <si>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</si>
  <si>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</si>
  <si>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</si>
  <si>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</si>
  <si>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</si>
  <si>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</si>
  <si>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</si>
  <si>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</si>
  <si>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</si>
  <si>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</si>
  <si>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</si>
  <si>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</si>
  <si>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</si>
  <si>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</si>
  <si>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</si>
  <si>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</si>
  <si>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</si>
  <si>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</si>
  <si>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</si>
  <si>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</si>
  <si>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</si>
  <si>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</si>
  <si>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</si>
  <si>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</si>
  <si>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</si>
  <si>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</si>
  <si>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</si>
  <si>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</si>
  <si>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</si>
  <si>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</si>
  <si>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</si>
  <si>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</si>
  <si>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</si>
  <si>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</si>
  <si>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</si>
  <si>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</si>
  <si>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</si>
  <si>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</si>
  <si>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</si>
  <si>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</si>
  <si>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</si>
  <si>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</si>
  <si>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</si>
  <si>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</si>
  <si>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</si>
  <si>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</si>
  <si>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</si>
  <si>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</si>
  <si>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</si>
  <si>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</si>
  <si>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</si>
  <si>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</si>
  <si>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</si>
  <si>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</si>
  <si>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</si>
  <si>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</si>
  <si>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</si>
  <si>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</si>
  <si>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</si>
  <si>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</si>
  <si>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</si>
  <si>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</si>
  <si>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</si>
  <si>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</si>
  <si>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</si>
  <si>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</si>
  <si>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</si>
  <si>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</si>
  <si>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</si>
  <si>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</si>
  <si>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</si>
  <si>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</si>
  <si>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</si>
  <si>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</si>
  <si>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</si>
  <si>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</si>
  <si>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</si>
  <si>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</si>
  <si>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</si>
  <si>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</si>
  <si>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</si>
  <si>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</si>
  <si>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</si>
  <si>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</si>
  <si>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</si>
  <si>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</si>
  <si>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</si>
  <si>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</si>
  <si>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</si>
  <si>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</si>
  <si>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</si>
  <si>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</si>
  <si>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</si>
  <si>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</si>
  <si>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</si>
  <si>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</si>
  <si>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</si>
  <si>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</si>
  <si>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</si>
  <si>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</si>
  <si>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</si>
  <si>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</si>
  <si>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</si>
  <si>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</si>
  <si>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</si>
  <si>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</si>
  <si>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</si>
  <si>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</si>
  <si>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</si>
  <si>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</si>
  <si>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</si>
  <si>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</si>
  <si>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</si>
  <si>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</si>
  <si>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</si>
  <si>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</si>
  <si>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</si>
  <si>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</si>
  <si>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</si>
  <si>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</si>
  <si>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</si>
  <si>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</si>
  <si>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</si>
  <si>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</si>
  <si>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</si>
  <si>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</si>
  <si>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</si>
  <si>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</si>
  <si>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</si>
  <si>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</si>
  <si>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</si>
  <si>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</si>
  <si>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</si>
  <si>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</si>
  <si>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</si>
  <si>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</si>
  <si>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</si>
  <si>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</si>
  <si>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</si>
  <si>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</si>
  <si>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</si>
  <si>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</si>
  <si>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</si>
  <si>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</si>
  <si>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</si>
  <si>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</si>
  <si>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</si>
  <si>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</si>
  <si>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</si>
  <si>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</si>
  <si>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</si>
  <si>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</si>
  <si>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</si>
  <si>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</si>
  <si>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</si>
  <si>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</si>
  <si>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</si>
  <si>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</si>
  <si>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</si>
  <si>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</si>
  <si>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</si>
  <si>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</si>
  <si>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</si>
  <si>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</si>
  <si>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</si>
  <si>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</si>
  <si>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</si>
  <si>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</si>
  <si>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</si>
  <si>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</si>
  <si>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</si>
  <si>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</si>
  <si>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</si>
  <si>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</si>
  <si>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</si>
  <si>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</si>
  <si>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</si>
  <si>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</si>
  <si>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</si>
  <si>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</si>
  <si>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</si>
  <si>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</si>
  <si>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</si>
  <si>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</si>
  <si>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</si>
  <si>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</si>
  <si>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</si>
  <si>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</si>
  <si>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</si>
  <si>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</si>
  <si>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</si>
  <si>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</si>
  <si>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</si>
  <si>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</si>
  <si>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</si>
  <si>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</si>
  <si>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</si>
  <si>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</si>
  <si>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</si>
  <si>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</si>
  <si>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</si>
  <si>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</si>
  <si>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</si>
  <si>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</si>
  <si>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</si>
  <si>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</si>
  <si>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</si>
  <si>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</si>
  <si>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</si>
  <si>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</si>
  <si>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</si>
  <si>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</si>
  <si>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</si>
  <si>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</si>
  <si>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</si>
  <si>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</si>
  <si>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</si>
  <si>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</si>
  <si>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</si>
  <si>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</si>
  <si>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</si>
  <si>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</si>
  <si>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</si>
  <si>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</si>
  <si>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</si>
  <si>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</si>
  <si>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</si>
  <si>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</si>
  <si>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</si>
  <si>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</si>
  <si>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</si>
  <si>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</si>
  <si>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</si>
  <si>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</si>
  <si>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</si>
  <si>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</si>
  <si>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</si>
  <si>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</si>
  <si>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</si>
  <si>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</si>
  <si>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</si>
  <si>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</si>
  <si>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</si>
  <si>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</si>
  <si>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</si>
  <si>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</si>
  <si>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</si>
  <si>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</si>
  <si>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</si>
  <si>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</si>
  <si>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</si>
  <si>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</si>
  <si>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</si>
  <si>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</si>
  <si>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</si>
  <si>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</si>
  <si>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</si>
  <si>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</si>
  <si>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</si>
  <si>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</si>
  <si>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</si>
  <si>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</si>
  <si>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</si>
  <si>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</si>
  <si>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</si>
  <si>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</si>
  <si>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</si>
  <si>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</si>
  <si>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</si>
  <si>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</si>
  <si>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</si>
  <si>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</si>
  <si>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</si>
  <si>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</si>
  <si>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</si>
  <si>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</si>
  <si>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</si>
  <si>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</si>
  <si>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</si>
  <si>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</si>
  <si>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</si>
  <si>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</si>
  <si>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</si>
  <si>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</si>
  <si>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</si>
  <si>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</si>
  <si>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</si>
  <si>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</si>
  <si>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</si>
  <si>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</si>
  <si>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</si>
  <si>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</si>
  <si>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</si>
  <si>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</si>
  <si>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</si>
  <si>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</si>
  <si>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</si>
  <si>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</si>
  <si>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</si>
  <si>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</si>
  <si>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</si>
  <si>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</si>
  <si>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</si>
  <si>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</si>
  <si>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</si>
  <si>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</si>
  <si>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</si>
  <si>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</si>
  <si>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</si>
  <si>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</si>
  <si>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</si>
  <si>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</si>
  <si>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</si>
  <si>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</si>
  <si>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</si>
  <si>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</si>
  <si>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</si>
  <si>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</si>
  <si>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</si>
  <si>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</si>
  <si>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</si>
  <si>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</si>
  <si>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</si>
  <si>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</si>
  <si>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</si>
  <si>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</si>
  <si>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</si>
  <si>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</si>
  <si>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</si>
  <si>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</si>
  <si>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</si>
  <si>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</si>
  <si>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</si>
  <si>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</si>
  <si>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</si>
  <si>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</si>
  <si>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</si>
  <si>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</si>
  <si>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</si>
  <si>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</si>
  <si>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</si>
  <si>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</si>
  <si>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</si>
  <si>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</si>
  <si>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</si>
  <si>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</si>
  <si>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</si>
  <si>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</si>
  <si>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</si>
  <si>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</si>
  <si>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</si>
  <si>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</si>
  <si>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</si>
  <si>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</si>
  <si>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</si>
  <si>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</si>
  <si>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</si>
  <si>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</si>
  <si>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</si>
  <si>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</si>
  <si>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</si>
  <si>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</si>
  <si>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</si>
  <si>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</si>
  <si>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</si>
  <si>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</si>
  <si>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</si>
  <si>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</si>
  <si>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</si>
  <si>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</si>
  <si>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</si>
  <si>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</si>
  <si>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</si>
  <si>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</si>
  <si>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</si>
  <si>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</si>
  <si>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</si>
  <si>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</si>
  <si>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</si>
  <si>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</si>
  <si>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</si>
  <si>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</si>
  <si>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</si>
  <si>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</si>
  <si>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</si>
  <si>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</si>
  <si>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</si>
  <si>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</si>
  <si>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</si>
  <si>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</si>
  <si>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</si>
  <si>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</si>
  <si>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</si>
  <si>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</si>
  <si>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</si>
  <si>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2246.5</t>
  </si>
  <si>
    <t>2246.6</t>
  </si>
  <si>
    <t>2246.7</t>
  </si>
  <si>
    <t>2246.8</t>
  </si>
  <si>
    <t>2246.9</t>
  </si>
  <si>
    <t>2246.10</t>
  </si>
  <si>
    <t>2246.11</t>
  </si>
  <si>
    <t>2246.12</t>
  </si>
  <si>
    <t>2246.13</t>
  </si>
  <si>
    <t>2246.14</t>
  </si>
  <si>
    <t>DRI</t>
  </si>
  <si>
    <t>HDC</t>
  </si>
  <si>
    <t>KBC</t>
  </si>
  <si>
    <t>KDH</t>
  </si>
  <si>
    <t>NLG</t>
  </si>
  <si>
    <t>PVS</t>
  </si>
  <si>
    <t>VHM</t>
  </si>
  <si>
    <t>DXS</t>
  </si>
  <si>
    <t>VIX</t>
  </si>
  <si>
    <t>PDR</t>
  </si>
  <si>
    <t>4. Ngày lập báo cáo: 06/09/2023</t>
  </si>
  <si>
    <t>2246.15</t>
  </si>
  <si>
    <t>2246.16</t>
  </si>
  <si>
    <t>2246.17</t>
  </si>
  <si>
    <t>2246.18</t>
  </si>
  <si>
    <t>CEO</t>
  </si>
  <si>
    <t>DXG</t>
  </si>
  <si>
    <t>KHG</t>
  </si>
  <si>
    <t>NVL</t>
  </si>
  <si>
    <t>SHS</t>
  </si>
  <si>
    <t>SSI</t>
  </si>
  <si>
    <t>VIC</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</si>
</sst>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3" fontId="0" fillId="0" borderId="0" applyFont="0" applyFill="0" applyBorder="0" applyAlignment="0" applyProtection="0"/>
    <xf numFmtId="170" fontId="0" fillId="0" borderId="0" applyFont="0" applyFill="0" applyBorder="0" applyAlignment="0" applyProtection="0"/>
    <xf numFmtId="173" fontId="27"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3"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7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165" fontId="0" fillId="0" borderId="0" xfId="41" applyNumberFormat="1" applyFont="1" applyAlignment="1">
      <alignment/>
    </xf>
    <xf numFmtId="181" fontId="0" fillId="0" borderId="0" xfId="0" applyNumberFormat="1" applyFont="1" applyAlignment="1">
      <alignment/>
    </xf>
    <xf numFmtId="165"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165" fontId="46"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3"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3" fontId="1" fillId="34" borderId="10" xfId="41" applyNumberFormat="1" applyFont="1" applyFill="1" applyBorder="1" applyAlignment="1">
      <alignment horizontal="left"/>
    </xf>
    <xf numFmtId="173"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3" fontId="1" fillId="34" borderId="10" xfId="41" applyFont="1" applyFill="1" applyBorder="1" applyAlignment="1">
      <alignment horizontal="right"/>
    </xf>
    <xf numFmtId="0" fontId="1" fillId="34" borderId="10" xfId="0" applyFont="1" applyFill="1" applyBorder="1" applyAlignment="1">
      <alignment horizontal="left" indent="1"/>
    </xf>
    <xf numFmtId="0" fontId="2" fillId="34" borderId="10" xfId="0" applyFont="1" applyFill="1" applyBorder="1" applyAlignment="1">
      <alignment horizontal="left"/>
    </xf>
    <xf numFmtId="181" fontId="2" fillId="34" borderId="10" xfId="41" applyNumberFormat="1" applyFont="1" applyFill="1" applyBorder="1" applyAlignment="1">
      <alignment horizontal="left"/>
    </xf>
    <xf numFmtId="0" fontId="6" fillId="0" borderId="0" xfId="0" applyFont="1" applyAlignment="1">
      <alignment/>
    </xf>
    <xf numFmtId="181" fontId="6" fillId="0" borderId="0" xfId="62" applyNumberFormat="1" applyFont="1" applyAlignment="1">
      <alignment/>
    </xf>
    <xf numFmtId="181" fontId="6" fillId="0" borderId="0" xfId="41" applyNumberFormat="1" applyFont="1" applyAlignment="1">
      <alignmen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tabSelected="1" zoomScalePageLayoutView="0" workbookViewId="0" topLeftCell="A1">
      <selection activeCell="B17" sqref="B17"/>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72" t="s">
        <v>1</v>
      </c>
      <c r="C1" s="72"/>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8</v>
      </c>
    </row>
    <row r="5" spans="1:3" ht="15" customHeight="1">
      <c r="A5" s="22" t="s">
        <v>0</v>
      </c>
      <c r="B5" s="24" t="s">
        <v>4</v>
      </c>
      <c r="C5" s="22">
        <v>2023</v>
      </c>
    </row>
    <row r="6" spans="1:3" ht="15" customHeight="1">
      <c r="A6" s="22"/>
      <c r="B6" s="22"/>
      <c r="C6" s="22"/>
    </row>
    <row r="7" spans="1:3" ht="15" customHeight="1">
      <c r="A7" s="71" t="s">
        <v>385</v>
      </c>
      <c r="B7" s="71"/>
      <c r="C7" s="71"/>
    </row>
    <row r="8" spans="1:3" ht="15" customHeight="1">
      <c r="A8" s="71" t="s">
        <v>386</v>
      </c>
      <c r="B8" s="71"/>
      <c r="C8" s="71"/>
    </row>
    <row r="9" spans="1:3" ht="15" customHeight="1">
      <c r="A9" s="71" t="s">
        <v>387</v>
      </c>
      <c r="B9" s="71"/>
      <c r="C9" s="71"/>
    </row>
    <row r="10" spans="1:3" ht="15" customHeight="1">
      <c r="A10" s="71" t="s">
        <v>434</v>
      </c>
      <c r="B10" s="71"/>
      <c r="C10" s="71"/>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71" t="s">
        <v>46</v>
      </c>
      <c r="C27" s="71"/>
    </row>
    <row r="28" spans="1:3" ht="15" customHeight="1">
      <c r="A28" s="22" t="s">
        <v>0</v>
      </c>
      <c r="B28" s="71" t="s">
        <v>47</v>
      </c>
      <c r="C28" s="71"/>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73" t="s">
        <v>6</v>
      </c>
      <c r="B1" s="73" t="s">
        <v>122</v>
      </c>
      <c r="C1" s="73" t="s">
        <v>55</v>
      </c>
      <c r="D1" s="73" t="s">
        <v>56</v>
      </c>
      <c r="E1" s="73"/>
      <c r="F1" s="73" t="s">
        <v>57</v>
      </c>
      <c r="G1" s="73"/>
      <c r="H1" s="73" t="s">
        <v>123</v>
      </c>
    </row>
    <row r="2" spans="1:8" ht="15" customHeight="1">
      <c r="A2" s="73"/>
      <c r="B2" s="73"/>
      <c r="C2" s="73"/>
      <c r="D2" s="2" t="s">
        <v>323</v>
      </c>
      <c r="E2" s="2" t="s">
        <v>329</v>
      </c>
      <c r="F2" s="2" t="s">
        <v>323</v>
      </c>
      <c r="G2" s="2" t="s">
        <v>329</v>
      </c>
      <c r="H2" s="73"/>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73" t="s">
        <v>6</v>
      </c>
      <c r="B1" s="73" t="s">
        <v>362</v>
      </c>
      <c r="C1" s="73" t="s">
        <v>55</v>
      </c>
      <c r="D1" s="73" t="s">
        <v>189</v>
      </c>
      <c r="E1" s="73" t="s">
        <v>190</v>
      </c>
      <c r="F1" s="73"/>
      <c r="G1" s="73" t="s">
        <v>191</v>
      </c>
      <c r="H1" s="73"/>
      <c r="I1" s="73" t="s">
        <v>363</v>
      </c>
    </row>
    <row r="2" spans="1:9" ht="15" customHeight="1">
      <c r="A2" s="73"/>
      <c r="B2" s="73"/>
      <c r="C2" s="73"/>
      <c r="D2" s="73"/>
      <c r="E2" s="2" t="s">
        <v>323</v>
      </c>
      <c r="F2" s="2" t="s">
        <v>329</v>
      </c>
      <c r="G2" s="2" t="s">
        <v>323</v>
      </c>
      <c r="H2" s="2" t="s">
        <v>329</v>
      </c>
      <c r="I2" s="73"/>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{'SheetId':'05a3e0c8-b8c2-4245-bdc5-cb015cdcc9dd','UId':'5086734e-a0d0-4d58-876e-69a858ce276d','Col':4,'Row':3,'Format':'numberic','Value':'2355615124','TargetCode':''}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{'SheetId':'05a3e0c8-b8c2-4245-bdc5-cb015cdcc9dd','UId':'029cf965-9b09-4194-b0b5-4869f2e51d8e','Col':5,'Row':3,'Format':'numberic','Value':'4027783267','TargetCode':''}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{'SheetId':'05a3e0c8-b8c2-4245-bdc5-cb015cdcc9dd','UId':'76760a83-a967-414c-8b46-7968ec2d1f4f','Col':6,'Row':3,'Format':'numberic','Value':'0.186371817101794','TargetCode':''}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{'SheetId':'05a3e0c8-b8c2-4245-bdc5-cb015cdcc9dd','UId':'a68648a5-a844-412c-a65b-a9af514d131b','Col':4,'Row':5,'Format':'numberic','Value':'2355615124','TargetCode':''}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{'SheetId':'05a3e0c8-b8c2-4245-bdc5-cb015cdcc9dd','UId':'4f9f9fd1-76dc-40b0-988b-79c7f545b69a','Col':5,'Row':5,'Format':'numberic','Value':'4027783267','TargetCode':''}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{'SheetId':'05a3e0c8-b8c2-4245-bdc5-cb015cdcc9dd','UId':'aba4a735-8425-4f46-b0de-610e35905392','Col':6,'Row':5,'Format':'numberic','Value':'0.383692464956794','TargetCode':''}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{'SheetId':'05a3e0c8-b8c2-4245-bdc5-cb015cdcc9dd','UId':'0746f070-e505-4322-84cb-9a1d8e73cd5a','Col':4,'Row':6,'Format':'numberic','Value':'50043021000','TargetCode':''}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{'SheetId':'05a3e0c8-b8c2-4245-bdc5-cb015cdcc9dd','UId':'c504e005-fd02-417d-944f-8b11c9a64007','Col':5,'Row':6,'Format':'numberic','Value':'44254987500','TargetCode':''}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{'SheetId':'05a3e0c8-b8c2-4245-bdc5-cb015cdcc9dd','UId':'3f872c9f-ae3c-432c-a0f7-f248432a33b5','Col':6,'Row':6,'Format':'numberic','Value':'1.2025818623682','TargetCode':''}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{'SheetId':'05a3e0c8-b8c2-4245-bdc5-cb015cdcc9dd','UId':'1ca1dcdb-eb45-445e-a550-2d00bfa4f25d','Col':5,'Row':12,'Format':'numberic','Value':'31800000','TargetCode':''}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{'SheetId':'05a3e0c8-b8c2-4245-bdc5-cb015cdcc9dd','UId':'280c9954-a84f-4650-8950-11fdd4a9c3e8','Col':4,'Row':17,'Format':'numberic','Value':'992177000','TargetCode':''}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{'SheetId':'05a3e0c8-b8c2-4245-bdc5-cb015cdcc9dd','UId':'eada7c25-d8ea-4e2b-a020-6a503e31332f','Col':5,'Row':17,'Format':'numberic','Value':'3173365000','TargetCode':''}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{'SheetId':'05a3e0c8-b8c2-4245-bdc5-cb015cdcc9dd','UId':'bf9262a8-27c7-4fec-8b63-7915d0356d2c','Col':4,'Row':20,'Format':'numberic','Value':'5013704','TargetCode':''}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{'SheetId':'05a3e0c8-b8c2-4245-bdc5-cb015cdcc9dd','UId':'adecbbe7-cc33-4dd4-9f55-02a7cf5dd3ff','Col':5,'Row':20,'Format':'numberic','Value':'6287676','TargetCode':''}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{'SheetId':'05a3e0c8-b8c2-4245-bdc5-cb015cdcc9dd','UId':'c23a4c12-568c-41e9-ad0d-ea8667b24dfd','Col':6,'Row':20,'Format':'numberic','Value':'0.999999800546701','TargetCode':''}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{'SheetId':'05a3e0c8-b8c2-4245-bdc5-cb015cdcc9dd','UId':'b1ef7a1d-0bab-4e60-a259-17ad33c5902d','Col':4,'Row':26,'Format':'numberic','Value':'53395826828','TargetCode':''}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{'SheetId':'05a3e0c8-b8c2-4245-bdc5-cb015cdcc9dd','UId':'dab0ba08-c564-4776-8319-11ed358c7cfb','Col':5,'Row':26,'Format':'numberic','Value':'51494223443','TargetCode':''}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{'SheetId':'05a3e0c8-b8c2-4245-bdc5-cb015cdcc9dd','UId':'c0bd8a5c-d444-450e-b56a-40cacf1ed533','Col':6,'Row':26,'Format':'numberic','Value':'0.982305237730209','TargetCode':''}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{'SheetId':'05a3e0c8-b8c2-4245-bdc5-cb015cdcc9dd','UId':'4ec0ce07-6a6b-45a5-8602-d8449d5adb70','Col':4,'Row':31,'Format':'numberic','Value':'1715040000','TargetCode':''}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{'SheetId':'05a3e0c8-b8c2-4245-bdc5-cb015cdcc9dd','UId':'3f2e5958-f7e6-4248-84d9-6118eb09f30b','Col':6,'Row':31,'Format':'numberic','Value':'1.77096714235559','TargetCode':''}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{'SheetId':'05a3e0c8-b8c2-4245-bdc5-cb015cdcc9dd','UId':'0bcf3e75-2d9b-4f1b-ac5b-bc9163f306e7','Col':4,'Row':32,'Format':'numberic','Value':'1715040000','TargetCode':''}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{'SheetId':'05a3e0c8-b8c2-4245-bdc5-cb015cdcc9dd','UId':'e972d912-d4dc-481d-96e0-c2cb7feae2c7','Col':6,'Row':32,'Format':'numberic','Value':'1.77096714235559','TargetCode':''}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{'SheetId':'05a3e0c8-b8c2-4245-bdc5-cb015cdcc9dd','UId':'4d9f807d-e521-4390-ba7a-19ba76cedc2a','Col':4,'Row':36,'Format':'numberic','Value':'192670993','TargetCode':''}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{'SheetId':'05a3e0c8-b8c2-4245-bdc5-cb015cdcc9dd','UId':'2ddd0933-6835-4948-a6b3-ebb04151d4c7','Col':5,'Row':36,'Format':'numberic','Value':'169002086','TargetCode':''}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{'SheetId':'05a3e0c8-b8c2-4245-bdc5-cb015cdcc9dd','UId':'74eb4aec-1c22-43c3-99f2-733ba9960477','Col':6,'Row':36,'Format':'numberic','Value':'1.2004789367252','TargetCode':''}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{'SheetId':'05a3e0c8-b8c2-4245-bdc5-cb015cdcc9dd','UId':'3220ddeb-af87-4c9b-ac4d-39f268b0cff1','Col':4,'Row':39,'Format':'numberic','Value':'1907710993','TargetCode':''}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{'SheetId':'05a3e0c8-b8c2-4245-bdc5-cb015cdcc9dd','UId':'e00dd10f-f392-46fa-8783-e8d85476c880','Col':5,'Row':39,'Format':'numberic','Value':'169002086','TargetCode':''}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{'SheetId':'05a3e0c8-b8c2-4245-bdc5-cb015cdcc9dd','UId':'1619a34a-c845-4d19-8d1d-80b199c2b9f0','Col':6,'Row':39,'Format':'numberic','Value':'1.68986222661978','TargetCode':''}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{'SheetId':'05a3e0c8-b8c2-4245-bdc5-cb015cdcc9dd','UId':'cf4000a8-baad-411e-bd08-697d1ba1395c','Col':4,'Row':40,'Format':'numberic','Value':'51488115835','TargetCode':''}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{'SheetId':'05a3e0c8-b8c2-4245-bdc5-cb015cdcc9dd','UId':'6b38f976-80c8-432e-af37-b96eab4ed09f','Col':5,'Row':40,'Format':'numberic','Value':'51325221357','TargetCode':''}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{'SheetId':'05a3e0c8-b8c2-4245-bdc5-cb015cdcc9dd','UId':'d8814a0f-f26d-4a65-9ddb-0e339251dfc9','Col':6,'Row':40,'Format':'numberic','Value':'0.967298842595799','TargetCode':''}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{'SheetId':'05a3e0c8-b8c2-4245-bdc5-cb015cdcc9dd','UId':'44f478b6-6f78-44aa-b3da-945bd53e1945','Col':4,'Row':42,'Format':'numberic','Value':'10297.62','TargetCode':''}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{'SheetId':'05a3e0c8-b8c2-4245-bdc5-cb015cdcc9dd','UId':'4533f2d1-e469-4f34-9817-38085602d768','Col':5,'Row':42,'Format':'numberic','Value':'10265.04','TargetCode':''}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{'SheetId':'05a3e0c8-b8c2-4245-bdc5-cb015cdcc9dd','UId':'bf779ace-625d-48aa-aa6b-032f68f6238b','Col':6,'Row':42,'Format':'numberic','Value':'0.967298687269568','TargetCode':''}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{'SheetId':'9f0499bc-7fdf-466f-858e-64171f5a4e41','UId':'12f8b01e-2ca4-4c4d-9b66-ade2fd0da20f','Col':4,'Row':2,'Format':'numberic','Value':'948370','TargetCode':''}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{'SheetId':'9f0499bc-7fdf-466f-858e-64171f5a4e41','UId':'0ddceec3-e126-43c8-aaad-6c8a6a5b2691','Col':5,'Row':2,'Format':'numberic','Value':'1257494','TargetCode':''}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{'SheetId':'9f0499bc-7fdf-466f-858e-64171f5a4e41','UId':'5aa23758-7d58-4e38-ba88-8eba35749a0f','Col':6,'Row':2,'Format':'numberic','Value':'667172259','TargetCode':''}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{'SheetId':'9f0499bc-7fdf-466f-858e-64171f5a4e41','UId':'9402e700-a6c6-4730-9a87-830c7b8295aa','Col':5,'Row':4,'Format':'numberic','Value':'900000','TargetCode':''}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{'SheetId':'9f0499bc-7fdf-466f-858e-64171f5a4e41','UId':'6c0ddf28-f5f4-40be-a529-03da538618da','Col':6,'Row':4,'Format':'numberic','Value':'661303395','TargetCode':''}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{'SheetId':'9f0499bc-7fdf-466f-858e-64171f5a4e41','UId':'9ace967b-a742-459d-9b0e-2533c2eee182','Col':4,'Row':5,'Format':'numberic','Value':'948370','TargetCode':''}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{'SheetId':'9f0499bc-7fdf-466f-858e-64171f5a4e41','UId':'7709727e-ded2-4883-b3c2-f1f7a41a6b13','Col':5,'Row':5,'Format':'numberic','Value':'357494','TargetCode':''}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{'SheetId':'9f0499bc-7fdf-466f-858e-64171f5a4e41','UId':'79b24302-7bd9-4283-880a-1cf8d24bcfe1','Col':6,'Row':5,'Format':'numberic','Value':'5868864','TargetCode':''}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{'SheetId':'9f0499bc-7fdf-466f-858e-64171f5a4e41','UId':'a33a72c7-2713-4873-8b86-d827af87f615','Col':4,'Row':7,'Format':'numberic','Value':'175578392','TargetCode':''}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{'SheetId':'9f0499bc-7fdf-466f-858e-64171f5a4e41','UId':'598da6e9-a46e-420a-9898-09cbad9bf1a4','Col':5,'Row':7,'Format':'numberic','Value':'149017288','TargetCode':''}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{'SheetId':'9f0499bc-7fdf-466f-858e-64171f5a4e41','UId':'da8bcbe5-744f-46f0-8514-2774403ba8ce','Col':6,'Row':7,'Format':'numberic','Value':'1225285119','TargetCode':''}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{'SheetId':'9f0499bc-7fdf-466f-858e-64171f5a4e41','UId':'a3f7d517-3d33-47c2-b24d-c57ab35d3091','Col':4,'Row':8,'Format':'numberic','Value':'63807253','TargetCode':''}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{'SheetId':'9f0499bc-7fdf-466f-858e-64171f5a4e41','UId':'4f55db7e-1c04-4709-a1d2-bbbb29f72561','Col':5,'Row':8,'Format':'numberic','Value':'61577433','TargetCode':''}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{'SheetId':'9f0499bc-7fdf-466f-858e-64171f5a4e41','UId':'6f2a3ba9-dbc2-4817-8f88-d5d66d4d9003','Col':6,'Row':8,'Format':'numberic','Value':'455156623','TargetCode':''}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{'SheetId':'9f0499bc-7fdf-466f-858e-64171f5a4e41','UId':'6ba698f0-9bbf-4e84-b7a0-955599af3c15','Col':4,'Row':9,'Format':'numberic','Value':'11142028','TargetCode':''}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{'SheetId':'9f0499bc-7fdf-466f-858e-64171f5a4e41','UId':'444f440b-c894-49e3-92fd-668e8a858ff6','Col':5,'Row':9,'Format':'numberic','Value':'11147189','TargetCode':''}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{'SheetId':'9f0499bc-7fdf-466f-858e-64171f5a4e41','UId':'cab92e31-c53b-4b9c-8318-708f60ccc15e','Col':6,'Row':9,'Format':'numberic','Value':'87473013','TargetCode':''}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{'SheetId':'9f0499bc-7fdf-466f-858e-64171f5a4e41','UId':'01061364-95ed-46e6-a3e9-99d83f499a82','Col':6,'Row':10,'Format':'numberic','Value':'132000000','TargetCode':''}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{'SheetId':'9f0499bc-7fdf-466f-858e-64171f5a4e41','UId':'ac5a94f4-0b09-4c26-bd41-cb98cc31c478','Col':4,'Row':13,'Format':'numberic','Value':'8636923','TargetCode':''}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{'SheetId':'9f0499bc-7fdf-466f-858e-64171f5a4e41','UId':'3ae549d5-f71f-4577-b898-859e6d54e7d2','Col':5,'Row':13,'Format':'numberic','Value':'8636923','TargetCode':''}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{'SheetId':'9f0499bc-7fdf-466f-858e-64171f5a4e41','UId':'59e18741-6935-484e-8cd1-58a63386021b','Col':6,'Row':13,'Format':'numberic','Value':'67702330','TargetCode':''}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{'SheetId':'9f0499bc-7fdf-466f-858e-64171f5a4e41','UId':'9c33817c-a3bd-460f-914a-3939323ab822','Col':4,'Row':14,'Format':'numberic','Value':'15000000','TargetCode':''}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{'SheetId':'9f0499bc-7fdf-466f-858e-64171f5a4e41','UId':'8622c631-09c2-4615-a7cc-8de64f61219e','Col':5,'Row':14,'Format':'numberic','Value':'15000000','TargetCode':''}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{'SheetId':'9f0499bc-7fdf-466f-858e-64171f5a4e41','UId':'76cbcff8-05fe-47ee-a7aa-126c2d06a351','Col':6,'Row':14,'Format':'numberic','Value':'65000000','TargetCode':''}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{'SheetId':'9f0499bc-7fdf-466f-858e-64171f5a4e41','UId':'5794efd1-9a5c-4959-a795-db4bba215646','Col':4,'Row':16,'Format':'numberic','Value':'59204669','TargetCode':''}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{'SheetId':'9f0499bc-7fdf-466f-858e-64171f5a4e41','UId':'bf2e53ba-fefe-4687-9396-4184dff837fd','Col':5,'Row':16,'Format':'numberic','Value':'34851731','TargetCode':''}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{'SheetId':'9f0499bc-7fdf-466f-858e-64171f5a4e41','UId':'7eb74c70-e2b7-48b5-a581-95fc57b7b500','Col':6,'Row':16,'Format':'numberic','Value':'406829252','TargetCode':''}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{'SheetId':'9f0499bc-7fdf-466f-858e-64171f5a4e41','UId':'34d2c2ab-6b55-4c07-84f2-c8bed7b6ae78','Col':4,'Row':17,'Format':'numberic','Value':'1287519','TargetCode':''}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{'SheetId':'9f0499bc-7fdf-466f-858e-64171f5a4e41','UId':'89b2b043-2df9-4f13-9e78-543369e737a1','Col':5,'Row':17,'Format':'numberic','Value':'1304012','TargetCode':''}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{'SheetId':'9f0499bc-7fdf-466f-858e-64171f5a4e41','UId':'76aa55e7-21e7-4982-86d8-afc5d0858f0b','Col':6,'Row':17,'Format':'numberic','Value':'11123901','TargetCode':''}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{'SheetId':'9f0499bc-7fdf-466f-858e-64171f5a4e41','UId':'a4678b54-6d84-4fc6-82af-93c8ba796b7e','Col':4,'Row':20,'ColDynamic':4,'RowDynamic':21,'Format':'numberic','Value':'1287519','TargetCode':''}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{'SheetId':'9f0499bc-7fdf-466f-858e-64171f5a4e41','UId':'caa60042-71ff-4827-9ff9-01598a48d39c','Col':5,'Row':20,'ColDynamic':5,'RowDynamic':21,'Format':'numberic','Value':'1304012','TargetCode':''}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{'SheetId':'9f0499bc-7fdf-466f-858e-64171f5a4e41','UId':'377b527a-1c97-40b7-bcbd-ebc3498c821a','Col':6,'Row':20,'ColDynamic':6,'RowDynamic':21,'Format':'numberic','Value':'11123901','TargetCode':''}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{'SheetId':'9f0499bc-7fdf-466f-858e-64171f5a4e41','UId':'38a3a91f-b01e-45c2-b5f0-c1707c708fbb','Col':4,'Row':21,'Format':'numberic','Value':'-174630022','TargetCode':''}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{'SheetId':'9f0499bc-7fdf-466f-858e-64171f5a4e41','UId':'8130b8d9-328b-494e-92da-a5be9e6805c7','Col':5,'Row':21,'Format':'numberic','Value':'-147759794','TargetCode':''}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{'SheetId':'9f0499bc-7fdf-466f-858e-64171f5a4e41','UId':'1268971d-aec4-4d18-9dad-547f1842a001','Col':6,'Row':21,'Format':'numberic','Value':'-558112860','TargetCode':''}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{'SheetId':'9f0499bc-7fdf-466f-858e-64171f5a4e41','UId':'d2452298-d733-4df4-9378-e361c0350d90','Col':4,'Row':22,'Format':'numberic','Value':'337524500','TargetCode':''}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{'SheetId':'9f0499bc-7fdf-466f-858e-64171f5a4e41','UId':'a5156e00-328f-4d9e-8fb7-d79a4b97561d','Col':5,'Row':22,'Format':'numberic','Value':'6162742500','TargetCode':''}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{'SheetId':'9f0499bc-7fdf-466f-858e-64171f5a4e41','UId':'5686740e-d712-4779-b2c8-31705da010da','Col':6,'Row':22,'Format':'numberic','Value':'8157732953','TargetCode':''}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{'SheetId':'9f0499bc-7fdf-466f-858e-64171f5a4e41','UId':'290f007c-4527-4267-a2a4-e6549d55903d','Col':4,'Row':23,'Format':'numberic','Value':'934868246','TargetCode':''}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{'SheetId':'9f0499bc-7fdf-466f-858e-64171f5a4e41','UId':'16296614-89f9-4d93-8c2d-68ec7fbd16f2','Col':5,'Row':23,'Format':'numberic','Value':'968468287','TargetCode':''}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{'SheetId':'9f0499bc-7fdf-466f-858e-64171f5a4e41','UId':'ecdba23d-aaf1-46ee-a77f-ae1e9f77003d','Col':6,'Row':23,'Format':'numberic','Value':'991116092','TargetCode':''}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{'SheetId':'9f0499bc-7fdf-466f-858e-64171f5a4e41','UId':'ebbc855b-d0b1-4cee-9591-7f60875ae68f','Col':4,'Row':24,'Format':'numberic','Value':'-597343746','TargetCode':''}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{'SheetId':'9f0499bc-7fdf-466f-858e-64171f5a4e41','UId':'f1aa294a-789c-4547-b886-03338c9092d4','Col':5,'Row':24,'Format':'numberic','Value':'5194274213','TargetCode':''}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{'SheetId':'9f0499bc-7fdf-466f-858e-64171f5a4e41','UId':'5f62cabd-6a25-4e7a-b24b-2fabca4214a8','Col':6,'Row':24,'Format':'numberic','Value':'7166616861','TargetCode':''}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{'SheetId':'9f0499bc-7fdf-466f-858e-64171f5a4e41','UId':'d7714b42-515f-42ef-bf86-53d0cecd3934','Col':4,'Row':25,'Format':'numberic','Value':'162894478','TargetCode':''}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{'SheetId':'9f0499bc-7fdf-466f-858e-64171f5a4e41','UId':'ec1f60a0-2572-4cba-abb3-8b98c0527c84','Col':5,'Row':25,'Format':'numberic','Value':'6014982706','TargetCode':''}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{'SheetId':'9f0499bc-7fdf-466f-858e-64171f5a4e41','UId':'f5f8ca5d-17a1-4056-86bd-31bf83508e62','Col':6,'Row':25,'Format':'numberic','Value':'7599620093','TargetCode':''}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{'SheetId':'9f0499bc-7fdf-466f-858e-64171f5a4e41','UId':'117aa9b8-574b-4617-b605-c28ee5df6106','Col':4,'Row':26,'Format':'numberic','Value':'51325221357','TargetCode':''}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{'SheetId':'9f0499bc-7fdf-466f-858e-64171f5a4e41','UId':'dbb5f829-73f9-4b34-bf99-f414f22f1167','Col':5,'Row':26,'Format':'numberic','Value':'45310238651','TargetCode':''}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{'SheetId':'9f0499bc-7fdf-466f-858e-64171f5a4e41','UId':'a35bc912-a4a1-4e37-9299-45d6aef59c30','Col':6,'Row':26,'Format':'numberic','Value':'43888495742','TargetCode':''}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{'SheetId':'9f0499bc-7fdf-466f-858e-64171f5a4e41','UId':'eb92428b-9d49-4888-9f14-bcbfbe5c6bf2','Col':4,'Row':27,'Format':'numberic','Value':'162894478','TargetCode':''}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{'SheetId':'9f0499bc-7fdf-466f-858e-64171f5a4e41','UId':'320d6bb6-c7fd-43a2-9ebb-b238b4ad2bad','Col':5,'Row':27,'Format':'numberic','Value':'6014982706','TargetCode':''}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{'SheetId':'9f0499bc-7fdf-466f-858e-64171f5a4e41','UId':'e29da00d-8775-4d3c-9298-05be59e17f80','Col':6,'Row':27,'Format':'numberic','Value':'7599620093','TargetCode':''}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{'SheetId':'9f0499bc-7fdf-466f-858e-64171f5a4e41','UId':'bfd72bba-c211-4f8e-9ecd-9ee4a52f04bd','Col':4,'Row':29,'Format':'numberic','Value':'162894478','TargetCode':''}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{'SheetId':'9f0499bc-7fdf-466f-858e-64171f5a4e41','UId':'cd326691-0867-4329-9a1f-8c4ceac46193','Col':5,'Row':29,'Format':'numberic','Value':'6014982706','TargetCode':''}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{'SheetId':'9f0499bc-7fdf-466f-858e-64171f5a4e41','UId':'0fd54c7e-8a7a-4167-9c56-6c7a3937cda6','Col':6,'Row':29,'Format':'numberic','Value':'7599620093','TargetCode':''}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{'SheetId':'9f0499bc-7fdf-466f-858e-64171f5a4e41','UId':'50d9d533-bac7-4f48-aec0-1a7e4c3d12ca','Col':4,'Row':32,'Format':'numberic','Value':'51488115835','TargetCode':''}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{'SheetId':'9f0499bc-7fdf-466f-858e-64171f5a4e41','UId':'bb7a1e89-86da-484d-8ec8-7afacd682f41','Col':5,'Row':32,'Format':'numberic','Value':'51325221357','TargetCode':''}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{'SheetId':'9f0499bc-7fdf-466f-858e-64171f5a4e41','UId':'4c5eb36c-dc61-4ba8-bea8-e6e2e14f1ea6','Col':6,'Row':32,'Format':'numberic','Value':'51488115835','TargetCode':''}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25),",'Row':",ROW(BCDanhMucDauTu_06118!A25),",","'ColDynamic':",COLUMN(BCDanhMucDauTu_06118!A25),",","'RowDynamic':",ROW(BCDanhMucDauTu_06118!A25),",","'Format':'numberic'",",'Value':'",SUBSTITUTE(BCDanhMucDauTu_06118!A25,"'","\'"),"','TargetCode':''}")</f>
        <v>{'SheetId':'67b46b8e-8f9b-4b72-bb0c-c761b7d3774f','UId':'909c14d4-418f-4fe6-ba78-f3cc30bbf1af','Col':1,'Row':25,'ColDynamic':1,'RowDynamic':25,'Format':'numberic','Value':' ','TargetCode':''}</v>
      </c>
    </row>
    <row r="230" ht="12.75">
      <c r="A230" t="str">
        <f>CONCATENATE("{'SheetId':'67b46b8e-8f9b-4b72-bb0c-c761b7d3774f'",",","'UId':'7c04cb71-2274-4d6c-aad2-e9896a0cf1a0'",",'Col':",COLUMN(BCDanhMucDauTu_06118!B25),",'Row':",ROW(BCDanhMucDauTu_06118!B25),",","'ColDynamic':",COLUMN(BCDanhMucDauTu_06118!B25),",","'RowDynamic':",ROW(BCDanhMucDauTu_06118!B25),",","'Format':'string'",",'Value':'",SUBSTITUTE(BCDanhMucDauTu_06118!B25,"'","\'"),"','TargetCode':''}")</f>
        <v>{'SheetId':'67b46b8e-8f9b-4b72-bb0c-c761b7d3774f','UId':'7c04cb71-2274-4d6c-aad2-e9896a0cf1a0','Col':2,'Row':25,'ColDynamic':2,'RowDynamic':25,'Format':'string','Value':'Tổng','TargetCode':''}</v>
      </c>
    </row>
    <row r="231" ht="12.75">
      <c r="A231" t="str">
        <f>CONCATENATE("{'SheetId':'67b46b8e-8f9b-4b72-bb0c-c761b7d3774f'",",","'UId':'5aaf77a7-c601-42ce-8c20-f284e370864b'",",'Col':",COLUMN(BCDanhMucDauTu_06118!C25),",'Row':",ROW(BCDanhMucDauTu_06118!C25),",","'ColDynamic':",COLUMN(BCDanhMucDauTu_06118!C25),",","'RowDynamic':",ROW(BCDanhMucDauTu_06118!C25),",","'Format':'numberic'",",'Value':'",SUBSTITUTE(BCDanhMucDauTu_06118!C25,"'","\'"),"','TargetCode':''}")</f>
        <v>{'SheetId':'67b46b8e-8f9b-4b72-bb0c-c761b7d3774f','UId':'5aaf77a7-c601-42ce-8c20-f284e370864b','Col':3,'Row':25,'ColDynamic':3,'RowDynamic':25,'Format':'numberic','Value':'2247','TargetCode':''}</v>
      </c>
    </row>
    <row r="232" ht="12.75">
      <c r="A232" t="str">
        <f>CONCATENATE("{'SheetId':'67b46b8e-8f9b-4b72-bb0c-c761b7d3774f'",",","'UId':'3c4aeab7-2943-4c67-813d-bb3220bb9f82'",",'Col':",COLUMN(BCDanhMucDauTu_06118!D25),",'Row':",ROW(BCDanhMucDauTu_06118!D25),",","'ColDynamic':",COLUMN(BCDanhMucDauTu_06118!D25),",","'RowDynamic':",ROW(BCDanhMucDauTu_06118!D25),",","'Format':'numberic'",",'Value':'",SUBSTITUTE(BCDanhMucDauTu_06118!D25,"'","\'"),"','TargetCode':''}")</f>
        <v>{'SheetId':'67b46b8e-8f9b-4b72-bb0c-c761b7d3774f','UId':'3c4aeab7-2943-4c67-813d-bb3220bb9f82','Col':4,'Row':25,'ColDynamic':4,'RowDynamic':25,'Format':'numberic','Value':'1996990','TargetCode':''}</v>
      </c>
    </row>
    <row r="233" ht="12.75">
      <c r="A233" t="str">
        <f>CONCATENATE("{'SheetId':'67b46b8e-8f9b-4b72-bb0c-c761b7d3774f'",",","'UId':'c1fea7bf-fa93-4222-bac6-9c6270d7e342'",",'Col':",COLUMN(BCDanhMucDauTu_06118!E25),",'Row':",ROW(BCDanhMucDauTu_06118!E25),",","'ColDynamic':",COLUMN(BCDanhMucDauTu_06118!E25),",","'RowDynamic':",ROW(BCDanhMucDauTu_06118!E25),",","'Format':'numberic'",",'Value':'",SUBSTITUTE(BCDanhMucDauTu_06118!E25,"'","\'"),"','TargetCode':''}")</f>
        <v>{'SheetId':'67b46b8e-8f9b-4b72-bb0c-c761b7d3774f','UId':'c1fea7bf-fa93-4222-bac6-9c6270d7e342','Col':5,'Row':25,'ColDynamic':5,'RowDynamic':25,'Format':'numberic','Value':'','TargetCode':''}</v>
      </c>
    </row>
    <row r="234" ht="12.75">
      <c r="A234" t="str">
        <f>CONCATENATE("{'SheetId':'67b46b8e-8f9b-4b72-bb0c-c761b7d3774f'",",","'UId':'7e8c5862-097e-408b-a7d3-eb833a539b90'",",'Col':",COLUMN(BCDanhMucDauTu_06118!F25),",'Row':",ROW(BCDanhMucDauTu_06118!F25),",","'ColDynamic':",COLUMN(BCDanhMucDauTu_06118!F25),",","'RowDynamic':",ROW(BCDanhMucDauTu_06118!F25),",","'Format':'numberic'",",'Value':'",SUBSTITUTE(BCDanhMucDauTu_06118!F25,"'","\'"),"','TargetCode':''}")</f>
        <v>{'SheetId':'67b46b8e-8f9b-4b72-bb0c-c761b7d3774f','UId':'7e8c5862-097e-408b-a7d3-eb833a539b90','Col':6,'Row':25,'ColDynamic':6,'RowDynamic':25,'Format':'numberic','Value':'50043021000','TargetCode':''}</v>
      </c>
    </row>
    <row r="235" ht="12.75">
      <c r="A235" t="str">
        <f>CONCATENATE("{'SheetId':'67b46b8e-8f9b-4b72-bb0c-c761b7d3774f'",",","'UId':'40abfc6e-cf0b-4032-a86e-f277b36863c2'",",'Col':",COLUMN(BCDanhMucDauTu_06118!G25),",'Row':",ROW(BCDanhMucDauTu_06118!G25),",","'ColDynamic':",COLUMN(BCDanhMucDauTu_06118!G6),",","'RowDynamic':",ROW(BCDanhMucDauTu_06118!G6),",","'Format':'numberic'",",'Value':'",SUBSTITUTE(BCDanhMucDauTu_06118!G25,"'","\'"),"','TargetCode':''}")</f>
        <v>{'SheetId':'67b46b8e-8f9b-4b72-bb0c-c761b7d3774f','UId':'40abfc6e-cf0b-4032-a86e-f277b36863c2','Col':7,'Row':25,'ColDynamic':7,'RowDynamic':6,'Format':'numberic','Value':'0.937208466893862','TargetCode':''}</v>
      </c>
    </row>
    <row r="236" ht="12.75">
      <c r="A236" t="str">
        <f>CONCATENATE("{'SheetId':'67b46b8e-8f9b-4b72-bb0c-c761b7d3774f'",",","'UId':'d375f948-86c5-437c-a5d7-4daa8f78828c'",",'Col':",COLUMN(BCDanhMucDauTu_06118!D26),",'Row':",ROW(BCDanhMucDauTu_06118!D26),",","'Format':'numberic'",",'Value':'",SUBSTITUTE(BCDanhMucDauTu_06118!D26,"'","\'"),"','TargetCode':''}")</f>
        <v>{'SheetId':'67b46b8e-8f9b-4b72-bb0c-c761b7d3774f','UId':'d375f948-86c5-437c-a5d7-4daa8f78828c','Col':4,'Row':26,'Format':'numberic','Value':' ','TargetCode':''}</v>
      </c>
    </row>
    <row r="237" ht="12.75">
      <c r="A237" t="str">
        <f>CONCATENATE("{'SheetId':'67b46b8e-8f9b-4b72-bb0c-c761b7d3774f'",",","'UId':'189a912b-e577-4535-83af-ecaf75016720'",",'Col':",COLUMN(BCDanhMucDauTu_06118!E26),",'Row':",ROW(BCDanhMucDauTu_06118!E26),",","'Format':'numberic'",",'Value':'",SUBSTITUTE(BCDanhMucDauTu_06118!E26,"'","\'"),"','TargetCode':''}")</f>
        <v>{'SheetId':'67b46b8e-8f9b-4b72-bb0c-c761b7d3774f','UId':'189a912b-e577-4535-83af-ecaf75016720','Col':5,'Row':26,'Format':'numberic','Value':' ','TargetCode':''}</v>
      </c>
    </row>
    <row r="238" ht="12.75">
      <c r="A238" t="str">
        <f>CONCATENATE("{'SheetId':'67b46b8e-8f9b-4b72-bb0c-c761b7d3774f'",",","'UId':'f3d800a6-44c8-49a7-a049-8c8ea92a5bd4'",",'Col':",COLUMN(BCDanhMucDauTu_06118!F26),",'Row':",ROW(BCDanhMucDauTu_06118!F26),",","'Format':'numberic'",",'Value':'",SUBSTITUTE(BCDanhMucDauTu_06118!F26,"'","\'"),"','TargetCode':''}")</f>
        <v>{'SheetId':'67b46b8e-8f9b-4b72-bb0c-c761b7d3774f','UId':'f3d800a6-44c8-49a7-a049-8c8ea92a5bd4','Col':6,'Row':26,'Format':'numberic','Value':' ','TargetCode':''}</v>
      </c>
    </row>
    <row r="239" ht="12.75">
      <c r="A239" t="str">
        <f>CONCATENATE("{'SheetId':'67b46b8e-8f9b-4b72-bb0c-c761b7d3774f'",",","'UId':'58b4a165-c059-4a43-b148-b9d31e3598b2'",",'Col':",COLUMN(BCDanhMucDauTu_06118!G26),",'Row':",ROW(BCDanhMucDauTu_06118!G26),",","'Format':'numberic'",",'Value':'",SUBSTITUTE(BCDanhMucDauTu_06118!G26,"'","\'"),"','TargetCode':''}")</f>
        <v>{'SheetId':'67b46b8e-8f9b-4b72-bb0c-c761b7d3774f','UId':'58b4a165-c059-4a43-b148-b9d31e3598b2','Col':7,'Row':26,'Format':'numberic','Value':' ','TargetCode':''}</v>
      </c>
    </row>
    <row r="240" ht="12.75">
      <c r="A240" t="str">
        <f>CONCATENATE("{'SheetId':'67b46b8e-8f9b-4b72-bb0c-c761b7d3774f'",",","'UId':'53d5ac23-053a-4fac-8e38-84b86dadba1a'",",'Col':",COLUMN(BCDanhMucDauTu_06118!A28),",'Row':",ROW(BCDanhMucDauTu_06118!A28),",","'ColDynamic':",COLUMN(BCDanhMucDauTu_06118!A29),",","'RowDynamic':",ROW(BCDanhMucDauTu_06118!A29),",","'Format':'numberic'",",'Value':'",SUBSTITUTE(BCDanhMucDauTu_06118!A28,"'","\'"),"','TargetCode':''}")</f>
        <v>{'SheetId':'67b46b8e-8f9b-4b72-bb0c-c761b7d3774f','UId':'53d5ac23-053a-4fac-8e38-84b86dadba1a','Col':1,'Row':28,'ColDynamic':1,'RowDynamic':29,'Format':'numberic','Value':' ','TargetCode':''}</v>
      </c>
    </row>
    <row r="241" ht="12.75">
      <c r="A241" t="str">
        <f>CONCATENATE("{'SheetId':'67b46b8e-8f9b-4b72-bb0c-c761b7d3774f'",",","'UId':'91122e37-15f5-4963-ae29-e5271597d35e'",",'Col':",COLUMN(BCDanhMucDauTu_06118!B28),",'Row':",ROW(BCDanhMucDauTu_06118!B28),",","'ColDynamic':",COLUMN(BCDanhMucDauTu_06118!B29),",","'RowDynamic':",ROW(BCDanhMucDauTu_06118!B29),",","'Format':'string'",",'Value':'",SUBSTITUTE(BCDanhMucDauTu_06118!B28,"'","\'"),"','TargetCode':''}")</f>
        <v>{'SheetId':'67b46b8e-8f9b-4b72-bb0c-c761b7d3774f','UId':'91122e37-15f5-4963-ae29-e5271597d35e','Col':2,'Row':28,'ColDynamic':2,'RowDynamic':29,'Format':'string','Value':'Tổng','TargetCode':''}</v>
      </c>
    </row>
    <row r="242" ht="12.75">
      <c r="A242" t="str">
        <f>CONCATENATE("{'SheetId':'67b46b8e-8f9b-4b72-bb0c-c761b7d3774f'",",","'UId':'7e980fb8-4415-4638-bcdc-86b6eceaa3c6'",",'Col':",COLUMN(BCDanhMucDauTu_06118!C28),",'Row':",ROW(BCDanhMucDauTu_06118!C28),",","'ColDynamic':",COLUMN(BCDanhMucDauTu_06118!C29),",","'RowDynamic':",ROW(BCDanhMucDauTu_06118!C29),",","'Format':'numberic'",",'Value':'",SUBSTITUTE(BCDanhMucDauTu_06118!C28,"'","\'"),"','TargetCode':''}")</f>
        <v>{'SheetId':'67b46b8e-8f9b-4b72-bb0c-c761b7d3774f','UId':'7e980fb8-4415-4638-bcdc-86b6eceaa3c6','Col':3,'Row':28,'ColDynamic':3,'RowDynamic':29,'Format':'numberic','Value':'2249','TargetCode':''}</v>
      </c>
    </row>
    <row r="243" ht="12.75">
      <c r="A243" t="str">
        <f>CONCATENATE("{'SheetId':'67b46b8e-8f9b-4b72-bb0c-c761b7d3774f'",",","'UId':'857485a5-83f1-4cb7-916e-86082255b7ab'",",'Col':",COLUMN(BCDanhMucDauTu_06118!D28),",'Row':",ROW(BCDanhMucDauTu_06118!D28),",","'ColDynamic':",COLUMN(BCDanhMucDauTu_06118!D29),",","'RowDynamic':",ROW(BCDanhMucDauTu_06118!D29),",","'Format':'numberic'",",'Value':'",SUBSTITUTE(BCDanhMucDauTu_06118!D28,"'","\'"),"','TargetCode':''}")</f>
        <v>{'SheetId':'67b46b8e-8f9b-4b72-bb0c-c761b7d3774f','UId':'857485a5-83f1-4cb7-916e-86082255b7ab','Col':4,'Row':28,'ColDynamic':4,'RowDynamic':29,'Format':'numberic','Value':' ','TargetCode':''}</v>
      </c>
    </row>
    <row r="244" ht="12.75">
      <c r="A244" t="str">
        <f>CONCATENATE("{'SheetId':'67b46b8e-8f9b-4b72-bb0c-c761b7d3774f'",",","'UId':'0b58a205-febf-45d4-9d6b-f0b4c1829117'",",'Col':",COLUMN(BCDanhMucDauTu_06118!E28),",'Row':",ROW(BCDanhMucDauTu_06118!E28),",","'ColDynamic':",COLUMN(BCDanhMucDauTu_06118!E29),",","'RowDynamic':",ROW(BCDanhMucDauTu_06118!E29),",","'Format':'numberic'",",'Value':'",SUBSTITUTE(BCDanhMucDauTu_06118!E28,"'","\'"),"','TargetCode':''}")</f>
        <v>{'SheetId':'67b46b8e-8f9b-4b72-bb0c-c761b7d3774f','UId':'0b58a205-febf-45d4-9d6b-f0b4c1829117','Col':5,'Row':28,'ColDynamic':5,'RowDynamic':29,'Format':'numberic','Value':' ','TargetCode':''}</v>
      </c>
    </row>
    <row r="245" ht="12.75">
      <c r="A245" t="str">
        <f>CONCATENATE("{'SheetId':'67b46b8e-8f9b-4b72-bb0c-c761b7d3774f'",",","'UId':'cd160ace-1570-4bd2-83c2-e03b3a62fd73'",",'Col':",COLUMN(BCDanhMucDauTu_06118!F28),",'Row':",ROW(BCDanhMucDauTu_06118!F28),",","'ColDynamic':",COLUMN(BCDanhMucDauTu_06118!F29),",","'RowDynamic':",ROW(BCDanhMucDauTu_06118!F29),",","'Format':'numberic'",",'Value':'",SUBSTITUTE(BCDanhMucDauTu_06118!F28,"'","\'"),"','TargetCode':''}")</f>
        <v>{'SheetId':'67b46b8e-8f9b-4b72-bb0c-c761b7d3774f','UId':'cd160ace-1570-4bd2-83c2-e03b3a62fd73','Col':6,'Row':28,'ColDynamic':6,'RowDynamic':29,'Format':'numberic','Value':' ','TargetCode':''}</v>
      </c>
    </row>
    <row r="246" ht="12.75">
      <c r="A246" t="str">
        <f>CONCATENATE("{'SheetId':'67b46b8e-8f9b-4b72-bb0c-c761b7d3774f'",",","'UId':'301e9bee-938e-453c-a430-d79788ced4ff'",",'Col':",COLUMN(BCDanhMucDauTu_06118!G28),",'Row':",ROW(BCDanhMucDauTu_06118!G28),",","'ColDynamic':",COLUMN(BCDanhMucDauTu_06118!G27),",","'RowDynamic':",ROW(BCDanhMucDauTu_06118!G27),",","'Format':'numberic'",",'Value':'",SUBSTITUTE(BCDanhMucDauTu_06118!G28,"'","\'"),"','TargetCode':''}")</f>
        <v>{'SheetId':'67b46b8e-8f9b-4b72-bb0c-c761b7d3774f','UId':'301e9bee-938e-453c-a430-d79788ced4ff','Col':7,'Row':28,'ColDynamic':7,'RowDynamic':27,'Format':'numberic','Value':' ','TargetCode':''}</v>
      </c>
    </row>
    <row r="247" ht="12.75">
      <c r="A247" t="str">
        <f>CONCATENATE("{'SheetId':'67b46b8e-8f9b-4b72-bb0c-c761b7d3774f'",",","'UId':'5d33e08d-9f94-462e-ad86-33c206308f5d'",",'Col':",COLUMN(BCDanhMucDauTu_06118!D29),",'Row':",ROW(BCDanhMucDauTu_06118!D29),",","'Format':'numberic'",",'Value':'",SUBSTITUTE(BCDanhMucDauTu_06118!D29,"'","\'"),"','TargetCode':''}")</f>
        <v>{'SheetId':'67b46b8e-8f9b-4b72-bb0c-c761b7d3774f','UId':'5d33e08d-9f94-462e-ad86-33c206308f5d','Col':4,'Row':29,'Format':'numberic','Value':' ','TargetCode':''}</v>
      </c>
    </row>
    <row r="248" ht="12.75">
      <c r="A248" t="str">
        <f>CONCATENATE("{'SheetId':'67b46b8e-8f9b-4b72-bb0c-c761b7d3774f'",",","'UId':'5a1d99ac-4046-4829-bb38-dce3aba056f8'",",'Col':",COLUMN(BCDanhMucDauTu_06118!E29),",'Row':",ROW(BCDanhMucDauTu_06118!E29),",","'Format':'numberic'",",'Value':'",SUBSTITUTE(BCDanhMucDauTu_06118!E29,"'","\'"),"','TargetCode':''}")</f>
        <v>{'SheetId':'67b46b8e-8f9b-4b72-bb0c-c761b7d3774f','UId':'5a1d99ac-4046-4829-bb38-dce3aba056f8','Col':5,'Row':29,'Format':'numberic','Value':' ','TargetCode':''}</v>
      </c>
    </row>
    <row r="249" ht="12.75">
      <c r="A249" t="str">
        <f>CONCATENATE("{'SheetId':'67b46b8e-8f9b-4b72-bb0c-c761b7d3774f'",",","'UId':'82c5dee3-0b15-4712-a224-109e2a9593e7'",",'Col':",COLUMN(BCDanhMucDauTu_06118!F29),",'Row':",ROW(BCDanhMucDauTu_06118!F29),",","'Format':'numberic'",",'Value':'",SUBSTITUTE(BCDanhMucDauTu_06118!F29,"'","\'"),"','TargetCode':''}")</f>
        <v>{'SheetId':'67b46b8e-8f9b-4b72-bb0c-c761b7d3774f','UId':'82c5dee3-0b15-4712-a224-109e2a9593e7','Col':6,'Row':29,'Format':'numberic','Value':' ','TargetCode':''}</v>
      </c>
    </row>
    <row r="250" ht="12.75">
      <c r="A250" t="str">
        <f>CONCATENATE("{'SheetId':'67b46b8e-8f9b-4b72-bb0c-c761b7d3774f'",",","'UId':'e5432a41-2e98-438d-afa5-4e4ca5e713d2'",",'Col':",COLUMN(BCDanhMucDauTu_06118!G29),",'Row':",ROW(BCDanhMucDauTu_06118!G29),",","'Format':'numberic'",",'Value':'",SUBSTITUTE(BCDanhMucDauTu_06118!G29,"'","\'"),"','TargetCode':''}")</f>
        <v>{'SheetId':'67b46b8e-8f9b-4b72-bb0c-c761b7d3774f','UId':'e5432a41-2e98-438d-afa5-4e4ca5e713d2','Col':7,'Row':29,'Format':'numberic','Value':' ','TargetCode':''}</v>
      </c>
    </row>
    <row r="251" ht="12.75">
      <c r="A251" t="str">
        <f>CONCATENATE("{'SheetId':'67b46b8e-8f9b-4b72-bb0c-c761b7d3774f'",",","'UId':'5056b429-a712-4f9b-af4a-b1c775a4197b'",",'Col':",COLUMN(BCDanhMucDauTu_06118!A31),",'Row':",ROW(BCDanhMucDauTu_06118!A31),",","'ColDynamic':",COLUMN(BCDanhMucDauTu_06118!A34),",","'RowDynamic':",ROW(BCDanhMucDauTu_06118!A34),",","'Format':'numberic'",",'Value':'",SUBSTITUTE(BCDanhMucDauTu_06118!A31,"'","\'"),"','TargetCode':''}")</f>
        <v>{'SheetId':'67b46b8e-8f9b-4b72-bb0c-c761b7d3774f','UId':'5056b429-a712-4f9b-af4a-b1c775a4197b','Col':1,'Row':31,'ColDynamic':1,'RowDynamic':34,'Format':'numberic','Value':' ','TargetCode':''}</v>
      </c>
    </row>
    <row r="252" ht="12.75">
      <c r="A252" t="str">
        <f>CONCATENATE("{'SheetId':'67b46b8e-8f9b-4b72-bb0c-c761b7d3774f'",",","'UId':'204a8849-ed6b-48a6-8451-3af74f33b46b'",",'Col':",COLUMN(BCDanhMucDauTu_06118!B31),",'Row':",ROW(BCDanhMucDauTu_06118!B31),",","'ColDynamic':",COLUMN(BCDanhMucDauTu_06118!B34),",","'RowDynamic':",ROW(BCDanhMucDauTu_06118!B34),",","'Format':'string'",",'Value':'",SUBSTITUTE(BCDanhMucDauTu_06118!B31,"'","\'"),"','TargetCode':''}")</f>
        <v>{'SheetId':'67b46b8e-8f9b-4b72-bb0c-c761b7d3774f','UId':'204a8849-ed6b-48a6-8451-3af74f33b46b','Col':2,'Row':31,'ColDynamic':2,'RowDynamic':34,'Format':'string','Value':'Tổng','TargetCode':''}</v>
      </c>
    </row>
    <row r="253" ht="12.75">
      <c r="A253" t="str">
        <f>CONCATENATE("{'SheetId':'67b46b8e-8f9b-4b72-bb0c-c761b7d3774f'",",","'UId':'e03e5067-5fdf-4765-aa29-769841dbfe5b'",",'Col':",COLUMN(BCDanhMucDauTu_06118!C31),",'Row':",ROW(BCDanhMucDauTu_06118!C31),",","'ColDynamic':",COLUMN(BCDanhMucDauTu_06118!C34),",","'RowDynamic':",ROW(BCDanhMucDauTu_06118!C34),",","'Format':'numberic'",",'Value':'",SUBSTITUTE(BCDanhMucDauTu_06118!C31,"'","\'"),"','TargetCode':''}")</f>
        <v>{'SheetId':'67b46b8e-8f9b-4b72-bb0c-c761b7d3774f','UId':'e03e5067-5fdf-4765-aa29-769841dbfe5b','Col':3,'Row':31,'ColDynamic':3,'RowDynamic':34,'Format':'numberic','Value':'2252','TargetCode':''}</v>
      </c>
    </row>
    <row r="254" ht="12.75">
      <c r="A254" t="str">
        <f>CONCATENATE("{'SheetId':'67b46b8e-8f9b-4b72-bb0c-c761b7d3774f'",",","'UId':'8d60e85b-e4c7-405f-a833-8a3fa51e9dd7'",",'Col':",COLUMN(BCDanhMucDauTu_06118!D31),",'Row':",ROW(BCDanhMucDauTu_06118!D31),",","'ColDynamic':",COLUMN(BCDanhMucDauTu_06118!D34),",","'RowDynamic':",ROW(BCDanhMucDauTu_06118!D34),",","'Format':'numberic'",",'Value':'",SUBSTITUTE(BCDanhMucDauTu_06118!D31,"'","\'"),"','TargetCode':''}")</f>
        <v>{'SheetId':'67b46b8e-8f9b-4b72-bb0c-c761b7d3774f','UId':'8d60e85b-e4c7-405f-a833-8a3fa51e9dd7','Col':4,'Row':31,'ColDynamic':4,'RowDynamic':34,'Format':'numberic','Value':'','TargetCode':''}</v>
      </c>
    </row>
    <row r="255" ht="12.75">
      <c r="A255" t="str">
        <f>CONCATENATE("{'SheetId':'67b46b8e-8f9b-4b72-bb0c-c761b7d3774f'",",","'UId':'e9abb875-b13a-4d12-a237-cc3f7de15c2e'",",'Col':",COLUMN(BCDanhMucDauTu_06118!E31),",'Row':",ROW(BCDanhMucDauTu_06118!E31),",","'ColDynamic':",COLUMN(BCDanhMucDauTu_06118!E34),",","'RowDynamic':",ROW(BCDanhMucDauTu_06118!E34),",","'Format':'numberic'",",'Value':'",SUBSTITUTE(BCDanhMucDauTu_06118!E31,"'","\'"),"','TargetCode':''}")</f>
        <v>{'SheetId':'67b46b8e-8f9b-4b72-bb0c-c761b7d3774f','UId':'e9abb875-b13a-4d12-a237-cc3f7de15c2e','Col':5,'Row':31,'ColDynamic':5,'RowDynamic':34,'Format':'numberic','Value':'','TargetCode':''}</v>
      </c>
    </row>
    <row r="256" ht="12.75">
      <c r="A256" t="str">
        <f>CONCATENATE("{'SheetId':'67b46b8e-8f9b-4b72-bb0c-c761b7d3774f'",",","'UId':'8edcf307-1ae9-40c1-b85a-903402813659'",",'Col':",COLUMN(BCDanhMucDauTu_06118!F31),",'Row':",ROW(BCDanhMucDauTu_06118!F31),",","'ColDynamic':",COLUMN(BCDanhMucDauTu_06118!F34),",","'RowDynamic':",ROW(BCDanhMucDauTu_06118!F34),",","'Format':'numberic'",",'Value':'",SUBSTITUTE(BCDanhMucDauTu_06118!F31,"'","\'"),"','TargetCode':''}")</f>
        <v>{'SheetId':'67b46b8e-8f9b-4b72-bb0c-c761b7d3774f','UId':'8edcf307-1ae9-40c1-b85a-903402813659','Col':6,'Row':31,'ColDynamic':6,'RowDynamic':34,'Format':'numberic','Value':'','TargetCode':''}</v>
      </c>
    </row>
    <row r="257" ht="12.75">
      <c r="A257" t="str">
        <f>CONCATENATE("{'SheetId':'67b46b8e-8f9b-4b72-bb0c-c761b7d3774f'",",","'UId':'df030055-a94d-4493-8f38-705191e5fdd9'",",'Col':",COLUMN(BCDanhMucDauTu_06118!G31),",'Row':",ROW(BCDanhMucDauTu_06118!G31),",","'ColDynamic':",COLUMN(BCDanhMucDauTu_06118!G30),",","'RowDynamic':",ROW(BCDanhMucDauTu_06118!G30),",","'Format':'numberic'",",'Value':'",SUBSTITUTE(BCDanhMucDauTu_06118!G31,"'","\'"),"','TargetCode':''}")</f>
        <v>{'SheetId':'67b46b8e-8f9b-4b72-bb0c-c761b7d3774f','UId':'df030055-a94d-4493-8f38-705191e5fdd9','Col':7,'Row':31,'ColDynamic':7,'RowDynamic':30,'Format':'numberic','Value':'','TargetCode':''}</v>
      </c>
    </row>
    <row r="258" ht="12.75">
      <c r="A258" t="str">
        <f>CONCATENATE("{'SheetId':'67b46b8e-8f9b-4b72-bb0c-c761b7d3774f'",",","'UId':'b6dcfedf-67f4-4358-8c08-01cb263bd48d'",",'Col':",COLUMN(BCDanhMucDauTu_06118!D32),",'Row':",ROW(BCDanhMucDauTu_06118!D32),",","'Format':'numberic'",",'Value':'",SUBSTITUTE(BCDanhMucDauTu_06118!D32,"'","\'"),"','TargetCode':''}")</f>
        <v>{'SheetId':'67b46b8e-8f9b-4b72-bb0c-c761b7d3774f','UId':'b6dcfedf-67f4-4358-8c08-01cb263bd48d','Col':4,'Row':32,'Format':'numberic','Value':' ','TargetCode':''}</v>
      </c>
    </row>
    <row r="259" ht="12.75">
      <c r="A259" t="str">
        <f>CONCATENATE("{'SheetId':'67b46b8e-8f9b-4b72-bb0c-c761b7d3774f'",",","'UId':'14426079-47be-481c-91ca-9fdc38ee13bb'",",'Col':",COLUMN(BCDanhMucDauTu_06118!E32),",'Row':",ROW(BCDanhMucDauTu_06118!E32),",","'Format':'numberic'",",'Value':'",SUBSTITUTE(BCDanhMucDauTu_06118!E32,"'","\'"),"','TargetCode':''}")</f>
        <v>{'SheetId':'67b46b8e-8f9b-4b72-bb0c-c761b7d3774f','UId':'14426079-47be-481c-91ca-9fdc38ee13bb','Col':5,'Row':32,'Format':'numberic','Value':' ','TargetCode':''}</v>
      </c>
    </row>
    <row r="260" ht="12.75">
      <c r="A260" t="str">
        <f>CONCATENATE("{'SheetId':'67b46b8e-8f9b-4b72-bb0c-c761b7d3774f'",",","'UId':'ebf14dca-994a-45aa-be97-42104b044d75'",",'Col':",COLUMN(BCDanhMucDauTu_06118!F32),",'Row':",ROW(BCDanhMucDauTu_06118!F32),",","'Format':'numberic'",",'Value':'",SUBSTITUTE(BCDanhMucDauTu_06118!F32,"'","\'"),"','TargetCode':''}")</f>
        <v>{'SheetId':'67b46b8e-8f9b-4b72-bb0c-c761b7d3774f','UId':'ebf14dca-994a-45aa-be97-42104b044d75','Col':6,'Row':32,'Format':'numberic','Value':' ','TargetCode':''}</v>
      </c>
    </row>
    <row r="261" ht="12.75">
      <c r="A261" t="str">
        <f>CONCATENATE("{'SheetId':'67b46b8e-8f9b-4b72-bb0c-c761b7d3774f'",",","'UId':'4aa96fbd-3555-405a-8558-3106f0623231'",",'Col':",COLUMN(BCDanhMucDauTu_06118!G32),",'Row':",ROW(BCDanhMucDauTu_06118!G32),",","'Format':'numberic'",",'Value':'",SUBSTITUTE(BCDanhMucDauTu_06118!G32,"'","\'"),"','TargetCode':''}")</f>
        <v>{'SheetId':'67b46b8e-8f9b-4b72-bb0c-c761b7d3774f','UId':'4aa96fbd-3555-405a-8558-3106f0623231','Col':7,'Row':32,'Format':'numberic','Value':' ','TargetCode':''}</v>
      </c>
    </row>
    <row r="262" ht="12.75">
      <c r="A262" t="str">
        <f>CONCATENATE("{'SheetId':'67b46b8e-8f9b-4b72-bb0c-c761b7d3774f'",",","'UId':'2c1011b8-d5f5-4b96-8831-019e4bc399c2'",",'Col':",COLUMN(BCDanhMucDauTu_06118!A34),",'Row':",ROW(BCDanhMucDauTu_06118!A34),",","'ColDynamic':",COLUMN(BCDanhMucDauTu_06118!A44),",","'RowDynamic':",ROW(BCDanhMucDauTu_06118!A44),",","'Format':'numberic'",",'Value':'",SUBSTITUTE(BCDanhMucDauTu_06118!A34,"'","\'"),"','TargetCode':''}")</f>
        <v>{'SheetId':'67b46b8e-8f9b-4b72-bb0c-c761b7d3774f','UId':'2c1011b8-d5f5-4b96-8831-019e4bc399c2','Col':1,'Row':34,'ColDynamic':1,'RowDynamic':44,'Format':'numberic','Value':' ','TargetCode':''}</v>
      </c>
    </row>
    <row r="263" ht="12.75">
      <c r="A263" t="str">
        <f>CONCATENATE("{'SheetId':'67b46b8e-8f9b-4b72-bb0c-c761b7d3774f'",",","'UId':'453d63c1-d155-4728-af9c-f504fde1abde'",",'Col':",COLUMN(BCDanhMucDauTu_06118!B34),",'Row':",ROW(BCDanhMucDauTu_06118!B34),",","'ColDynamic':",COLUMN(BCDanhMucDauTu_06118!B44),",","'RowDynamic':",ROW(BCDanhMucDauTu_06118!B44),",","'Format':'string'",",'Value':'",SUBSTITUTE(BCDanhMucDauTu_06118!B34,"'","\'"),"','TargetCode':''}")</f>
        <v>{'SheetId':'67b46b8e-8f9b-4b72-bb0c-c761b7d3774f','UId':'453d63c1-d155-4728-af9c-f504fde1abde','Col':2,'Row':34,'ColDynamic':2,'RowDynamic':44,'Format':'string','Value':'Tổng','TargetCode':''}</v>
      </c>
    </row>
    <row r="264" ht="12.75">
      <c r="A264" t="str">
        <f>CONCATENATE("{'SheetId':'67b46b8e-8f9b-4b72-bb0c-c761b7d3774f'",",","'UId':'b95e71c5-0a8e-4c78-bcf5-de7935e32cda'",",'Col':",COLUMN(BCDanhMucDauTu_06118!C34),",'Row':",ROW(BCDanhMucDauTu_06118!C34),",","'ColDynamic':",COLUMN(BCDanhMucDauTu_06118!C44),",","'RowDynamic':",ROW(BCDanhMucDauTu_06118!C44),",","'Format':'numberic'",",'Value':'",SUBSTITUTE(BCDanhMucDauTu_06118!C34,"'","\'"),"','TargetCode':''}")</f>
        <v>{'SheetId':'67b46b8e-8f9b-4b72-bb0c-c761b7d3774f','UId':'b95e71c5-0a8e-4c78-bcf5-de7935e32cda','Col':3,'Row':34,'ColDynamic':3,'RowDynamic':44,'Format':'numberic','Value':'2254','TargetCode':''}</v>
      </c>
    </row>
    <row r="265" ht="12.75">
      <c r="A265" t="str">
        <f>CONCATENATE("{'SheetId':'67b46b8e-8f9b-4b72-bb0c-c761b7d3774f'",",","'UId':'0c371dfc-ccf8-43da-a89d-79861f98d125'",",'Col':",COLUMN(BCDanhMucDauTu_06118!D34),",'Row':",ROW(BCDanhMucDauTu_06118!D34),",","'ColDynamic':",COLUMN(BCDanhMucDauTu_06118!D44),",","'RowDynamic':",ROW(BCDanhMucDauTu_06118!D44),",","'Format':'numberic'",",'Value':'",SUBSTITUTE(BCDanhMucDauTu_06118!D34,"'","\'"),"','TargetCode':''}")</f>
        <v>{'SheetId':'67b46b8e-8f9b-4b72-bb0c-c761b7d3774f','UId':'0c371dfc-ccf8-43da-a89d-79861f98d125','Col':4,'Row':34,'ColDynamic':4,'RowDynamic':44,'Format':'numberic','Value':' ','TargetCode':''}</v>
      </c>
    </row>
    <row r="266" ht="12.75">
      <c r="A266" t="str">
        <f>CONCATENATE("{'SheetId':'67b46b8e-8f9b-4b72-bb0c-c761b7d3774f'",",","'UId':'011b19c8-fcbe-4df0-bf07-bcc9ee9bc6fd'",",'Col':",COLUMN(BCDanhMucDauTu_06118!E34),",'Row':",ROW(BCDanhMucDauTu_06118!E34),",","'ColDynamic':",COLUMN(BCDanhMucDauTu_06118!E44),",","'RowDynamic':",ROW(BCDanhMucDauTu_06118!E44),",","'Format':'numberic'",",'Value':'",SUBSTITUTE(BCDanhMucDauTu_06118!E34,"'","\'"),"','TargetCode':''}")</f>
        <v>{'SheetId':'67b46b8e-8f9b-4b72-bb0c-c761b7d3774f','UId':'011b19c8-fcbe-4df0-bf07-bcc9ee9bc6fd','Col':5,'Row':34,'ColDynamic':5,'RowDynamic':44,'Format':'numberic','Value':' ','TargetCode':''}</v>
      </c>
    </row>
    <row r="267" ht="12.75">
      <c r="A267" t="str">
        <f>CONCATENATE("{'SheetId':'67b46b8e-8f9b-4b72-bb0c-c761b7d3774f'",",","'UId':'fc047029-43a4-49cd-aa84-840f8e6055a0'",",'Col':",COLUMN(BCDanhMucDauTu_06118!F34),",'Row':",ROW(BCDanhMucDauTu_06118!F34),",","'ColDynamic':",COLUMN(BCDanhMucDauTu_06118!F44),",","'RowDynamic':",ROW(BCDanhMucDauTu_06118!F44),",","'Format':'numberic'",",'Value':'",SUBSTITUTE(BCDanhMucDauTu_06118!F34,"'","\'"),"','TargetCode':''}")</f>
        <v>{'SheetId':'67b46b8e-8f9b-4b72-bb0c-c761b7d3774f','UId':'fc047029-43a4-49cd-aa84-840f8e6055a0','Col':6,'Row':34,'ColDynamic':6,'RowDynamic':44,'Format':'numberic','Value':'','TargetCode':''}</v>
      </c>
    </row>
    <row r="268" ht="12.75">
      <c r="A268" t="str">
        <f>CONCATENATE("{'SheetId':'67b46b8e-8f9b-4b72-bb0c-c761b7d3774f'",",","'UId':'1b975896-1036-463f-9654-e0af79400385'",",'Col':",COLUMN(BCDanhMucDauTu_06118!G34),",'Row':",ROW(BCDanhMucDauTu_06118!G34),",","'ColDynamic':",COLUMN(BCDanhMucDauTu_06118!G33),",","'RowDynamic':",ROW(BCDanhMucDauTu_06118!G33),",","'Format':'numberic'",",'Value':'",SUBSTITUTE(BCDanhMucDauTu_06118!G34,"'","\'"),"','TargetCode':''}")</f>
        <v>{'SheetId':'67b46b8e-8f9b-4b72-bb0c-c761b7d3774f','UId':'1b975896-1036-463f-9654-e0af79400385','Col':7,'Row':34,'ColDynamic':7,'RowDynamic':33,'Format':'numberic','Value':'','TargetCode':''}</v>
      </c>
    </row>
    <row r="269" ht="12.75">
      <c r="A269" t="str">
        <f>CONCATENATE("{'SheetId':'67b46b8e-8f9b-4b72-bb0c-c761b7d3774f'",",","'UId':'bfb2fed2-a4b9-447d-bd7e-080ebeb4dd2b'",",'Col':",COLUMN(BCDanhMucDauTu_06118!D35),",'Row':",ROW(BCDanhMucDauTu_06118!D35),",","'Format':'numberic'",",'Value':'",SUBSTITUTE(BCDanhMucDauTu_06118!D35,"'","\'"),"','TargetCode':''}")</f>
        <v>{'SheetId':'67b46b8e-8f9b-4b72-bb0c-c761b7d3774f','UId':'bfb2fed2-a4b9-447d-bd7e-080ebeb4dd2b','Col':4,'Row':35,'Format':'numberic','Value':' ','TargetCode':''}</v>
      </c>
    </row>
    <row r="270" ht="12.75">
      <c r="A270" t="str">
        <f>CONCATENATE("{'SheetId':'67b46b8e-8f9b-4b72-bb0c-c761b7d3774f'",",","'UId':'83a4aa3e-10d9-437e-9d72-cf9e255a85ed'",",'Col':",COLUMN(BCDanhMucDauTu_06118!E35),",'Row':",ROW(BCDanhMucDauTu_06118!E35),",","'Format':'numberic'",",'Value':'",SUBSTITUTE(BCDanhMucDauTu_06118!E35,"'","\'"),"','TargetCode':''}")</f>
        <v>{'SheetId':'67b46b8e-8f9b-4b72-bb0c-c761b7d3774f','UId':'83a4aa3e-10d9-437e-9d72-cf9e255a85ed','Col':5,'Row':35,'Format':'numberic','Value':' ','TargetCode':''}</v>
      </c>
    </row>
    <row r="271" ht="12.75">
      <c r="A271" t="str">
        <f>CONCATENATE("{'SheetId':'67b46b8e-8f9b-4b72-bb0c-c761b7d3774f'",",","'UId':'969aa2b5-f76c-4102-8c6a-736106d87517'",",'Col':",COLUMN(BCDanhMucDauTu_06118!F35),",'Row':",ROW(BCDanhMucDauTu_06118!F35),",","'Format':'numberic'",",'Value':'",SUBSTITUTE(BCDanhMucDauTu_06118!F35,"'","\'"),"','TargetCode':''}")</f>
        <v>{'SheetId':'67b46b8e-8f9b-4b72-bb0c-c761b7d3774f','UId':'969aa2b5-f76c-4102-8c6a-736106d87517','Col':6,'Row':35,'Format':'numberic','Value':' ','TargetCode':''}</v>
      </c>
    </row>
    <row r="272" ht="12.75">
      <c r="A272" t="str">
        <f>CONCATENATE("{'SheetId':'67b46b8e-8f9b-4b72-bb0c-c761b7d3774f'",",","'UId':'a9430611-07ab-40ab-ab97-4a02ba2bb73c'",",'Col':",COLUMN(BCDanhMucDauTu_06118!G35),",'Row':",ROW(BCDanhMucDauTu_06118!G35),",","'Format':'numberic'",",'Value':'",SUBSTITUTE(BCDanhMucDauTu_06118!G35,"'","\'"),"','TargetCode':''}")</f>
        <v>{'SheetId':'67b46b8e-8f9b-4b72-bb0c-c761b7d3774f','UId':'a9430611-07ab-40ab-ab97-4a02ba2bb73c','Col':7,'Row':35,'Format':'numberic','Value':' ','TargetCode':''}</v>
      </c>
    </row>
    <row r="273" ht="12.75">
      <c r="A273" t="str">
        <f>CONCATENATE("{'SheetId':'67b46b8e-8f9b-4b72-bb0c-c761b7d3774f'",",","'UId':'07c18ff2-8c98-4ed2-84ac-760d073941f7'",",'Col':",COLUMN(BCDanhMucDauTu_06118!A43),",'Row':",ROW(BCDanhMucDauTu_06118!A43),",","'ColDynamic':",COLUMN(BCDanhMucDauTu_06118!A48),",","'RowDynamic':",ROW(BCDanhMucDauTu_06118!A48),",","'Format':'numberic'",",'Value':'",SUBSTITUTE(BCDanhMucDauTu_06118!A43,"'","\'"),"','TargetCode':''}")</f>
        <v>{'SheetId':'67b46b8e-8f9b-4b72-bb0c-c761b7d3774f','UId':'07c18ff2-8c98-4ed2-84ac-760d073941f7','Col':1,'Row':43,'ColDynamic':1,'RowDynamic':48,'Format':'numberic','Value':' ','TargetCode':''}</v>
      </c>
    </row>
    <row r="274" ht="12.75">
      <c r="A274" t="str">
        <f>CONCATENATE("{'SheetId':'67b46b8e-8f9b-4b72-bb0c-c761b7d3774f'",",","'UId':'acab2b2f-ecb9-4a77-b24e-0a131a420bb9'",",'Col':",COLUMN(BCDanhMucDauTu_06118!B43),",'Row':",ROW(BCDanhMucDauTu_06118!B43),",","'ColDynamic':",COLUMN(BCDanhMucDauTu_06118!B48),",","'RowDynamic':",ROW(BCDanhMucDauTu_06118!B48),",","'Format':'string'",",'Value':'",SUBSTITUTE(BCDanhMucDauTu_06118!B43,"'","\'"),"','TargetCode':''}")</f>
        <v>{'SheetId':'67b46b8e-8f9b-4b72-bb0c-c761b7d3774f','UId':'acab2b2f-ecb9-4a77-b24e-0a131a420bb9','Col':2,'Row':43,'ColDynamic':2,'RowDynamic':48,'Format':'string','Value':'Tổng','TargetCode':''}</v>
      </c>
    </row>
    <row r="275" ht="12.75">
      <c r="A275" t="str">
        <f>CONCATENATE("{'SheetId':'67b46b8e-8f9b-4b72-bb0c-c761b7d3774f'",",","'UId':'854963cc-1a79-40f1-9f7e-4c071a7e4185'",",'Col':",COLUMN(BCDanhMucDauTu_06118!C43),",'Row':",ROW(BCDanhMucDauTu_06118!C43),",","'ColDynamic':",COLUMN(BCDanhMucDauTu_06118!C48),",","'RowDynamic':",ROW(BCDanhMucDauTu_06118!C48),",","'Format':'numberic'",",'Value':'",SUBSTITUTE(BCDanhMucDauTu_06118!C43,"'","\'"),"','TargetCode':''}")</f>
        <v>{'SheetId':'67b46b8e-8f9b-4b72-bb0c-c761b7d3774f','UId':'854963cc-1a79-40f1-9f7e-4c071a7e4185','Col':3,'Row':43,'ColDynamic':3,'RowDynamic':48,'Format':'numberic','Value':'2257','TargetCode':''}</v>
      </c>
    </row>
    <row r="276" ht="12.75">
      <c r="A276" t="str">
        <f>CONCATENATE("{'SheetId':'67b46b8e-8f9b-4b72-bb0c-c761b7d3774f'",",","'UId':'3446ee45-f667-4052-9423-d217ab958dc9'",",'Col':",COLUMN(BCDanhMucDauTu_06118!D43),",'Row':",ROW(BCDanhMucDauTu_06118!D43),",","'ColDynamic':",COLUMN(BCDanhMucDauTu_06118!D48),",","'RowDynamic':",ROW(BCDanhMucDauTu_06118!D48),",","'Format':'numberic'",",'Value':'",SUBSTITUTE(BCDanhMucDauTu_06118!D43,"'","\'"),"','TargetCode':''}")</f>
        <v>{'SheetId':'67b46b8e-8f9b-4b72-bb0c-c761b7d3774f','UId':'3446ee45-f667-4052-9423-d217ab958dc9','Col':4,'Row':43,'ColDynamic':4,'RowDynamic':48,'Format':'numberic','Value':' ','TargetCode':''}</v>
      </c>
    </row>
    <row r="277" ht="12.75">
      <c r="A277" t="str">
        <f>CONCATENATE("{'SheetId':'67b46b8e-8f9b-4b72-bb0c-c761b7d3774f'",",","'UId':'48f50b07-5a0f-4c0c-a96e-fa67481cb2bb'",",'Col':",COLUMN(BCDanhMucDauTu_06118!E43),",'Row':",ROW(BCDanhMucDauTu_06118!E43),",","'ColDynamic':",COLUMN(BCDanhMucDauTu_06118!E48),",","'RowDynamic':",ROW(BCDanhMucDauTu_06118!E48),",","'Format':'numberic'",",'Value':'",SUBSTITUTE(BCDanhMucDauTu_06118!E43,"'","\'"),"','TargetCode':''}")</f>
        <v>{'SheetId':'67b46b8e-8f9b-4b72-bb0c-c761b7d3774f','UId':'48f50b07-5a0f-4c0c-a96e-fa67481cb2bb','Col':5,'Row':43,'ColDynamic':5,'RowDynamic':48,'Format':'numberic','Value':' ','TargetCode':''}</v>
      </c>
    </row>
    <row r="278" ht="12.75">
      <c r="A278" t="str">
        <f>CONCATENATE("{'SheetId':'67b46b8e-8f9b-4b72-bb0c-c761b7d3774f'",",","'UId':'499ec781-d794-4fd5-b4e0-8fa0e519d75c'",",'Col':",COLUMN(BCDanhMucDauTu_06118!F43),",'Row':",ROW(BCDanhMucDauTu_06118!F43),",","'ColDynamic':",COLUMN(BCDanhMucDauTu_06118!F48),",","'RowDynamic':",ROW(BCDanhMucDauTu_06118!F48),",","'Format':'numberic'",",'Value':'",SUBSTITUTE(BCDanhMucDauTu_06118!F43,"'","\'"),"','TargetCode':''}")</f>
        <v>{'SheetId':'67b46b8e-8f9b-4b72-bb0c-c761b7d3774f','UId':'499ec781-d794-4fd5-b4e0-8fa0e519d75c','Col':6,'Row':43,'ColDynamic':6,'RowDynamic':48,'Format':'numberic','Value':'997190704','TargetCode':''}</v>
      </c>
    </row>
    <row r="279" ht="12.75">
      <c r="A279" t="str">
        <f>CONCATENATE("{'SheetId':'67b46b8e-8f9b-4b72-bb0c-c761b7d3774f'",",","'UId':'c2c6ba10-fd24-4d88-83fb-b1ee8f343590'",",'Col':",COLUMN(BCDanhMucDauTu_06118!G43),",'Row':",ROW(BCDanhMucDauTu_06118!G43),",","'ColDynamic':",COLUMN(BCDanhMucDauTu_06118!G36),",","'RowDynamic':",ROW(BCDanhMucDauTu_06118!G36),",","'Format':'numberic'",",'Value':'",SUBSTITUTE(BCDanhMucDauTu_06118!G43,"'","\'"),"','TargetCode':''}")</f>
        <v>{'SheetId':'67b46b8e-8f9b-4b72-bb0c-c761b7d3774f','UId':'c2c6ba10-fd24-4d88-83fb-b1ee8f343590','Col':7,'Row':43,'ColDynamic':7,'RowDynamic':36,'Format':'numberic','Value':'0.0186754426935306','TargetCode':''}</v>
      </c>
    </row>
    <row r="280" ht="12.75">
      <c r="A280" t="str">
        <f>CONCATENATE("{'SheetId':'67b46b8e-8f9b-4b72-bb0c-c761b7d3774f'",",","'UId':'4465c80f-a276-4ade-a0e0-d07d6fe502c2'",",'Col':",COLUMN(BCDanhMucDauTu_06118!D44),",'Row':",ROW(BCDanhMucDauTu_06118!D44),",","'Format':'numberic'",",'Value':'",SUBSTITUTE(BCDanhMucDauTu_06118!D44,"'","\'"),"','TargetCode':''}")</f>
        <v>{'SheetId':'67b46b8e-8f9b-4b72-bb0c-c761b7d3774f','UId':'4465c80f-a276-4ade-a0e0-d07d6fe502c2','Col':4,'Row':44,'Format':'numberic','Value':' ','TargetCode':''}</v>
      </c>
    </row>
    <row r="281" ht="12.75">
      <c r="A281" t="str">
        <f>CONCATENATE("{'SheetId':'67b46b8e-8f9b-4b72-bb0c-c761b7d3774f'",",","'UId':'089e4c22-4552-4b92-b9d3-a3980318527a'",",'Col':",COLUMN(BCDanhMucDauTu_06118!E44),",'Row':",ROW(BCDanhMucDauTu_06118!E44),",","'Format':'numberic'",",'Value':'",SUBSTITUTE(BCDanhMucDauTu_06118!E44,"'","\'"),"','TargetCode':''}")</f>
        <v>{'SheetId':'67b46b8e-8f9b-4b72-bb0c-c761b7d3774f','UId':'089e4c22-4552-4b92-b9d3-a3980318527a','Col':5,'Row':44,'Format':'numberic','Value':' ','TargetCode':''}</v>
      </c>
    </row>
    <row r="282" ht="12.75">
      <c r="A282" t="str">
        <f>CONCATENATE("{'SheetId':'67b46b8e-8f9b-4b72-bb0c-c761b7d3774f'",",","'UId':'cd52d7c8-90b2-4850-9edc-2485a156552e'",",'Col':",COLUMN(BCDanhMucDauTu_06118!F44),",'Row':",ROW(BCDanhMucDauTu_06118!F44),",","'Format':'numberic'",",'Value':'",SUBSTITUTE(BCDanhMucDauTu_06118!F44,"'","\'"),"','TargetCode':''}")</f>
        <v>{'SheetId':'67b46b8e-8f9b-4b72-bb0c-c761b7d3774f','UId':'cd52d7c8-90b2-4850-9edc-2485a156552e','Col':6,'Row':44,'Format':'numberic','Value':'','TargetCode':''}</v>
      </c>
    </row>
    <row r="283" ht="12.75">
      <c r="A283" t="str">
        <f>CONCATENATE("{'SheetId':'67b46b8e-8f9b-4b72-bb0c-c761b7d3774f'",",","'UId':'76e956ad-952e-470b-be49-e427af063ab5'",",'Col':",COLUMN(BCDanhMucDauTu_06118!G44),",'Row':",ROW(BCDanhMucDauTu_06118!G44),",","'Format':'numberic'",",'Value':'",SUBSTITUTE(BCDanhMucDauTu_06118!G44,"'","\'"),"','TargetCode':''}")</f>
        <v>{'SheetId':'67b46b8e-8f9b-4b72-bb0c-c761b7d3774f','UId':'76e956ad-952e-470b-be49-e427af063ab5','Col':7,'Row':44,'Format':'numberic','Value':' ','TargetCode':''}</v>
      </c>
    </row>
    <row r="284" ht="12.75">
      <c r="A284" t="str">
        <f>CONCATENATE("{'SheetId':'67b46b8e-8f9b-4b72-bb0c-c761b7d3774f'",",","'UId':'e35c3ea8-4f7a-4df3-a7e8-59130c0b03ad'",",'Col':",COLUMN(BCDanhMucDauTu_06118!D45),",'Row':",ROW(BCDanhMucDauTu_06118!D45),",","'Format':'numberic'",",'Value':'",SUBSTITUTE(BCDanhMucDauTu_06118!D45,"'","\'"),"','TargetCode':''}")</f>
        <v>{'SheetId':'67b46b8e-8f9b-4b72-bb0c-c761b7d3774f','UId':'e35c3ea8-4f7a-4df3-a7e8-59130c0b03ad','Col':4,'Row':45,'Format':'numberic','Value':' ','TargetCode':''}</v>
      </c>
    </row>
    <row r="285" ht="12.75">
      <c r="A285" t="str">
        <f>CONCATENATE("{'SheetId':'67b46b8e-8f9b-4b72-bb0c-c761b7d3774f'",",","'UId':'3c101e88-8f30-4b9c-9388-60071337ad84'",",'Col':",COLUMN(BCDanhMucDauTu_06118!E45),",'Row':",ROW(BCDanhMucDauTu_06118!E45),",","'Format':'numberic'",",'Value':'",SUBSTITUTE(BCDanhMucDauTu_06118!E45,"'","\'"),"','TargetCode':''}")</f>
        <v>{'SheetId':'67b46b8e-8f9b-4b72-bb0c-c761b7d3774f','UId':'3c101e88-8f30-4b9c-9388-60071337ad84','Col':5,'Row':45,'Format':'numberic','Value':' ','TargetCode':''}</v>
      </c>
    </row>
    <row r="286" ht="12.75">
      <c r="A286" t="str">
        <f>CONCATENATE("{'SheetId':'67b46b8e-8f9b-4b72-bb0c-c761b7d3774f'",",","'UId':'36be17e7-207f-4299-bdec-01ccc1f307a7'",",'Col':",COLUMN(BCDanhMucDauTu_06118!F45),",'Row':",ROW(BCDanhMucDauTu_06118!F45),",","'Format':'numberic'",",'Value':'",SUBSTITUTE(BCDanhMucDauTu_06118!F45,"'","\'"),"','TargetCode':''}")</f>
        <v>{'SheetId':'67b46b8e-8f9b-4b72-bb0c-c761b7d3774f','UId':'36be17e7-207f-4299-bdec-01ccc1f307a7','Col':6,'Row':45,'Format':'numberic','Value':'2355615124','TargetCode':''}</v>
      </c>
    </row>
    <row r="287" ht="12.75">
      <c r="A287" t="str">
        <f>CONCATENATE("{'SheetId':'67b46b8e-8f9b-4b72-bb0c-c761b7d3774f'",",","'UId':'af79f950-5da8-4f13-8e55-f0e3598488e3'",",'Col':",COLUMN(BCDanhMucDauTu_06118!G45),",'Row':",ROW(BCDanhMucDauTu_06118!G45),",","'Format':'numberic'",",'Value':'",SUBSTITUTE(BCDanhMucDauTu_06118!G45,"'","\'"),"','TargetCode':''}")</f>
        <v>{'SheetId':'67b46b8e-8f9b-4b72-bb0c-c761b7d3774f','UId':'af79f950-5da8-4f13-8e55-f0e3598488e3','Col':7,'Row':45,'Format':'numberic','Value':'0.0441160904126079','TargetCode':''}</v>
      </c>
    </row>
    <row r="288" ht="12.75">
      <c r="A288" t="str">
        <f>CONCATENATE("{'SheetId':'67b46b8e-8f9b-4b72-bb0c-c761b7d3774f'",",","'UId':'e2614b11-fd9d-42c6-bea4-8f6267a2839b'",",'Col':",COLUMN(BCDanhMucDauTu_06118!D46),",'Row':",ROW(BCDanhMucDauTu_06118!D46),",","'Format':'numberic'",",'Value':'",SUBSTITUTE(BCDanhMucDauTu_06118!D46,"'","\'"),"','TargetCode':''}")</f>
        <v>{'SheetId':'67b46b8e-8f9b-4b72-bb0c-c761b7d3774f','UId':'e2614b11-fd9d-42c6-bea4-8f6267a2839b','Col':4,'Row':46,'Format':'numberic','Value':'','TargetCode':''}</v>
      </c>
    </row>
    <row r="289" ht="12.75">
      <c r="A289" t="str">
        <f>CONCATENATE("{'SheetId':'67b46b8e-8f9b-4b72-bb0c-c761b7d3774f'",",","'UId':'655cb90b-84a5-4e41-8948-e5809d95d1c6'",",'Col':",COLUMN(BCDanhMucDauTu_06118!E46),",'Row':",ROW(BCDanhMucDauTu_06118!E46),",","'Format':'numberic'",",'Value':'",SUBSTITUTE(BCDanhMucDauTu_06118!E46,"'","\'"),"','TargetCode':''}")</f>
        <v>{'SheetId':'67b46b8e-8f9b-4b72-bb0c-c761b7d3774f','UId':'655cb90b-84a5-4e41-8948-e5809d95d1c6','Col':5,'Row':46,'Format':'numberic','Value':'','TargetCode':''}</v>
      </c>
    </row>
    <row r="290" ht="12.75">
      <c r="A290" t="str">
        <f>CONCATENATE("{'SheetId':'67b46b8e-8f9b-4b72-bb0c-c761b7d3774f'",",","'UId':'96096b8c-622f-4886-b6f2-05110c6fded0'",",'Col':",COLUMN(BCDanhMucDauTu_06118!F46),",'Row':",ROW(BCDanhMucDauTu_06118!F46),",","'Format':'numberic'",",'Value':'",SUBSTITUTE(BCDanhMucDauTu_06118!F46,"'","\'"),"','TargetCode':''}")</f>
        <v>{'SheetId':'67b46b8e-8f9b-4b72-bb0c-c761b7d3774f','UId':'96096b8c-622f-4886-b6f2-05110c6fded0','Col':6,'Row':46,'Format':'numberic','Value':'','TargetCode':''}</v>
      </c>
    </row>
    <row r="291" ht="12.75">
      <c r="A291" t="str">
        <f>CONCATENATE("{'SheetId':'67b46b8e-8f9b-4b72-bb0c-c761b7d3774f'",",","'UId':'4b3192a6-6194-4086-8cd8-be303a6e69c9'",",'Col':",COLUMN(BCDanhMucDauTu_06118!G46),",'Row':",ROW(BCDanhMucDauTu_06118!G46),",","'Format':'numberic'",",'Value':'",SUBSTITUTE(BCDanhMucDauTu_06118!G46,"'","\'"),"','TargetCode':''}")</f>
        <v>{'SheetId':'67b46b8e-8f9b-4b72-bb0c-c761b7d3774f','UId':'4b3192a6-6194-4086-8cd8-be303a6e69c9','Col':7,'Row':46,'Format':'numberic','Value':'','TargetCode':''}</v>
      </c>
    </row>
    <row r="292" ht="12.75">
      <c r="A292" t="str">
        <f>CONCATENATE("{'SheetId':'67b46b8e-8f9b-4b72-bb0c-c761b7d3774f'",",","'UId':'674eba2f-568e-4a24-bf58-a0b833b24a66'",",'Col':",COLUMN(BCDanhMucDauTu_06118!A48),",'Row':",ROW(BCDanhMucDauTu_06118!A48),",","'ColDynamic':",COLUMN(BCDanhMucDauTu_06118!A47),",","'RowDynamic':",ROW(BCDanhMucDauTu_06118!A47),",","'Format':'string'",",'Value':'",SUBSTITUTE(BCDanhMucDauTu_06118!A48,"'","\'"),"','TargetCode':''}")</f>
        <v>{'SheetId':'67b46b8e-8f9b-4b72-bb0c-c761b7d3774f','UId':'674eba2f-568e-4a24-bf58-a0b833b24a66','Col':1,'Row':48,'ColDynamic':1,'RowDynamic':47,'Format':'string','Value':' ','TargetCode':''}</v>
      </c>
    </row>
    <row r="293" ht="12.75">
      <c r="A293" t="str">
        <f>CONCATENATE("{'SheetId':'67b46b8e-8f9b-4b72-bb0c-c761b7d3774f'",",","'UId':'7f85382e-35e6-423b-98d2-0e3a987135e3'",",'Col':",COLUMN(BCDanhMucDauTu_06118!B48),",'Row':",ROW(BCDanhMucDauTu_06118!B48),",","'ColDynamic':",COLUMN(BCDanhMucDauTu_06118!B47),",","'RowDynamic':",ROW(BCDanhMucDauTu_06118!B47),",","'Format':'string'",",'Value':'",SUBSTITUTE(BCDanhMucDauTu_06118!B48,"'","\'"),"','TargetCode':''}")</f>
        <v>{'SheetId':'67b46b8e-8f9b-4b72-bb0c-c761b7d3774f','UId':'7f85382e-35e6-423b-98d2-0e3a987135e3','Col':2,'Row':48,'ColDynamic':2,'RowDynamic':47,'Format':'string','Value':'Tổng','TargetCode':''}</v>
      </c>
    </row>
    <row r="294" ht="12.75">
      <c r="A294" t="str">
        <f>CONCATENATE("{'SheetId':'67b46b8e-8f9b-4b72-bb0c-c761b7d3774f'",",","'UId':'a350c9f0-1c45-4ea8-82e9-58c5876fefeb'",",'Col':",COLUMN(BCDanhMucDauTu_06118!C48),",'Row':",ROW(BCDanhMucDauTu_06118!C48),",","'ColDynamic':",COLUMN(BCDanhMucDauTu_06118!C47),",","'RowDynamic':",ROW(BCDanhMucDauTu_06118!C47),",","'Format':'string'",",'Value':'",SUBSTITUTE(BCDanhMucDauTu_06118!C48,"'","\'"),"','TargetCode':''}")</f>
        <v>{'SheetId':'67b46b8e-8f9b-4b72-bb0c-c761b7d3774f','UId':'a350c9f0-1c45-4ea8-82e9-58c5876fefeb','Col':3,'Row':48,'ColDynamic':3,'RowDynamic':47,'Format':'string','Value':'2262','TargetCode':''}</v>
      </c>
    </row>
    <row r="295" ht="12.75">
      <c r="A295" t="str">
        <f>CONCATENATE("{'SheetId':'67b46b8e-8f9b-4b72-bb0c-c761b7d3774f'",",","'UId':'1e813a56-ead8-4a1e-925b-7eaf1cfd0dcd'",",'Col':",COLUMN(BCDanhMucDauTu_06118!D48),",'Row':",ROW(BCDanhMucDauTu_06118!D48),",","'ColDynamic':",COLUMN(BCDanhMucDauTu_06118!D47),",","'RowDynamic':",ROW(BCDanhMucDauTu_06118!D47),",","'Format':'numberic'",",'Value':'",SUBSTITUTE(BCDanhMucDauTu_06118!D48,"'","\'"),"','TargetCode':''}")</f>
        <v>{'SheetId':'67b46b8e-8f9b-4b72-bb0c-c761b7d3774f','UId':'1e813a56-ead8-4a1e-925b-7eaf1cfd0dcd','Col':4,'Row':48,'ColDynamic':4,'RowDynamic':47,'Format':'numberic','Value':' ','TargetCode':''}</v>
      </c>
    </row>
    <row r="296" ht="12.75">
      <c r="A296" t="str">
        <f>CONCATENATE("{'SheetId':'67b46b8e-8f9b-4b72-bb0c-c761b7d3774f'",",","'UId':'776272b0-7df9-4925-876e-e1a0ed68f066'",",'Col':",COLUMN(BCDanhMucDauTu_06118!E48),",'Row':",ROW(BCDanhMucDauTu_06118!E48),",","'ColDynamic':",COLUMN(BCDanhMucDauTu_06118!E47),",","'RowDynamic':",ROW(BCDanhMucDauTu_06118!E47),",","'Format':'numberic'",",'Value':'",SUBSTITUTE(BCDanhMucDauTu_06118!E48,"'","\'"),"','TargetCode':''}")</f>
        <v>{'SheetId':'67b46b8e-8f9b-4b72-bb0c-c761b7d3774f','UId':'776272b0-7df9-4925-876e-e1a0ed68f066','Col':5,'Row':48,'ColDynamic':5,'RowDynamic':47,'Format':'numberic','Value':' ','TargetCode':''}</v>
      </c>
    </row>
    <row r="297" ht="12.75">
      <c r="A297" t="str">
        <f>CONCATENATE("{'SheetId':'67b46b8e-8f9b-4b72-bb0c-c761b7d3774f'",",","'UId':'5c9e78a1-0fa3-41e7-b225-de47aac24fd3'",",'Col':",COLUMN(BCDanhMucDauTu_06118!F48),",'Row':",ROW(BCDanhMucDauTu_06118!F48),",","'ColDynamic':",COLUMN(BCDanhMucDauTu_06118!F47),",","'RowDynamic':",ROW(BCDanhMucDauTu_06118!F47),",","'Format':'numberic'",",'Value':'",SUBSTITUTE(BCDanhMucDauTu_06118!F48,"'","\'"),"','TargetCode':''}")</f>
        <v>{'SheetId':'67b46b8e-8f9b-4b72-bb0c-c761b7d3774f','UId':'5c9e78a1-0fa3-41e7-b225-de47aac24fd3','Col':6,'Row':48,'ColDynamic':6,'RowDynamic':47,'Format':'numberic','Value':'2355615124','TargetCode':''}</v>
      </c>
    </row>
    <row r="298" ht="12.75">
      <c r="A298" t="str">
        <f>CONCATENATE("{'SheetId':'67b46b8e-8f9b-4b72-bb0c-c761b7d3774f'",",","'UId':'f6be2cb9-200d-4e36-8edd-85f19cfe3467'",",'Col':",COLUMN(BCDanhMucDauTu_06118!G48),",'Row':",ROW(BCDanhMucDauTu_06118!G48),",","'ColDynamic':",COLUMN(BCDanhMucDauTu_06118!G47),",","'RowDynamic':",ROW(BCDanhMucDauTu_06118!G47),",","'Format':'numberic'",",'Value':'",SUBSTITUTE(BCDanhMucDauTu_06118!G48,"'","\'"),"','TargetCode':''}")</f>
        <v>{'SheetId':'67b46b8e-8f9b-4b72-bb0c-c761b7d3774f','UId':'f6be2cb9-200d-4e36-8edd-85f19cfe3467','Col':7,'Row':48,'ColDynamic':7,'RowDynamic':47,'Format':'numberic','Value':'0.0441160904126079','TargetCode':''}</v>
      </c>
    </row>
    <row r="299" ht="12.75">
      <c r="A299" t="str">
        <f>CONCATENATE("{'SheetId':'67b46b8e-8f9b-4b72-bb0c-c761b7d3774f'",",","'UId':'53687f30-88ed-4c0c-acf4-bea4847fe9b5'",",'Col':",COLUMN(BCDanhMucDauTu_06118!A49),",'Row':",ROW(BCDanhMucDauTu_06118!A49),",","'ColDynamic':",COLUMN(BCDanhMucDauTu_06118!A55),",","'RowDynamic':",ROW(BCDanhMucDauTu_06118!A55),",","'Format':'numberic'",",'Value':'",SUBSTITUTE(BCDanhMucDauTu_06118!A49,"'","\'"),"','TargetCode':''}")</f>
        <v>{'SheetId':'67b46b8e-8f9b-4b72-bb0c-c761b7d3774f','UId':'53687f30-88ed-4c0c-acf4-bea4847fe9b5','Col':1,'Row':49,'ColDynamic':1,'RowDynamic':55,'Format':'numberic','Value':'8','TargetCode':''}</v>
      </c>
    </row>
    <row r="300" ht="12.75">
      <c r="A300" t="str">
        <f>CONCATENATE("{'SheetId':'67b46b8e-8f9b-4b72-bb0c-c761b7d3774f'",",","'UId':'e230b4fc-1dc2-422c-a59c-7601e506e8d0'",",'Col':",COLUMN(BCDanhMucDauTu_06118!B49),",'Row':",ROW(BCDanhMucDauTu_06118!B49),",","'ColDynamic':",COLUMN(BCDanhMucDauTu_06118!B55),",","'RowDynamic':",ROW(BCDanhMucDauTu_06118!B55),",","'Format':'string'",",'Value':'",SUBSTITUTE(BCDanhMucDauTu_06118!B49,"'","\'"),"','TargetCode':''}")</f>
        <v>{'SheetId':'67b46b8e-8f9b-4b72-bb0c-c761b7d3774f','UId':'e230b4fc-1dc2-422c-a59c-7601e506e8d0','Col':2,'Row':49,'ColDynamic':2,'RowDynamic':55,'Format':'string','Value':'Tổng giá trị danh mục ','TargetCode':''}</v>
      </c>
    </row>
    <row r="301" ht="12.75">
      <c r="A301" t="str">
        <f>CONCATENATE("{'SheetId':'67b46b8e-8f9b-4b72-bb0c-c761b7d3774f'",",","'UId':'e53421a2-af7f-4705-be27-31bb3fe85bd2'",",'Col':",COLUMN(BCDanhMucDauTu_06118!C49),",'Row':",ROW(BCDanhMucDauTu_06118!C49),",","'ColDynamic':",COLUMN(BCDanhMucDauTu_06118!C55),",","'RowDynamic':",ROW(BCDanhMucDauTu_06118!C55),",","'Format':'numberic'",",'Value':'",SUBSTITUTE(BCDanhMucDauTu_06118!C49,"'","\'"),"','TargetCode':''}")</f>
        <v>{'SheetId':'67b46b8e-8f9b-4b72-bb0c-c761b7d3774f','UId':'e53421a2-af7f-4705-be27-31bb3fe85bd2','Col':3,'Row':49,'ColDynamic':3,'RowDynamic':55,'Format':'numberic','Value':'2263','TargetCode':''}</v>
      </c>
    </row>
    <row r="302" ht="12.75">
      <c r="A302" t="str">
        <f>CONCATENATE("{'SheetId':'67b46b8e-8f9b-4b72-bb0c-c761b7d3774f'",",","'UId':'91d29735-8ad3-47bd-8872-b2fa4b410649'",",'Col':",COLUMN(BCDanhMucDauTu_06118!D49),",'Row':",ROW(BCDanhMucDauTu_06118!D49),",","'ColDynamic':",COLUMN(BCDanhMucDauTu_06118!D55),",","'RowDynamic':",ROW(BCDanhMucDauTu_06118!D55),",","'Format':'numberic'",",'Value':'",SUBSTITUTE(BCDanhMucDauTu_06118!D49,"'","\'"),"','TargetCode':''}")</f>
        <v>{'SheetId':'67b46b8e-8f9b-4b72-bb0c-c761b7d3774f','UId':'91d29735-8ad3-47bd-8872-b2fa4b410649','Col':4,'Row':49,'ColDynamic':4,'RowDynamic':55,'Format':'numberic','Value':'','TargetCode':''}</v>
      </c>
    </row>
    <row r="303" ht="12.75">
      <c r="A303" t="str">
        <f>CONCATENATE("{'SheetId':'67b46b8e-8f9b-4b72-bb0c-c761b7d3774f'",",","'UId':'f3946957-dae1-48ab-b346-6f875281ae77'",",'Col':",COLUMN(BCDanhMucDauTu_06118!E49),",'Row':",ROW(BCDanhMucDauTu_06118!E49),",","'ColDynamic':",COLUMN(BCDanhMucDauTu_06118!E55),",","'RowDynamic':",ROW(BCDanhMucDauTu_06118!E55),",","'Format':'numberic'",",'Value':'",SUBSTITUTE(BCDanhMucDauTu_06118!E49,"'","\'"),"','TargetCode':''}")</f>
        <v>{'SheetId':'67b46b8e-8f9b-4b72-bb0c-c761b7d3774f','UId':'f3946957-dae1-48ab-b346-6f875281ae77','Col':5,'Row':49,'ColDynamic':5,'RowDynamic':55,'Format':'numberic','Value':' ','TargetCode':''}</v>
      </c>
    </row>
    <row r="304" ht="12.75">
      <c r="A304" t="str">
        <f>CONCATENATE("{'SheetId':'67b46b8e-8f9b-4b72-bb0c-c761b7d3774f'",",","'UId':'e40487fb-9b15-4877-a291-66e98031771d'",",'Col':",COLUMN(BCDanhMucDauTu_06118!F49),",'Row':",ROW(BCDanhMucDauTu_06118!F49),",","'ColDynamic':",COLUMN(BCDanhMucDauTu_06118!F55),",","'RowDynamic':",ROW(BCDanhMucDauTu_06118!F55),",","'Format':'numberic'",",'Value':'",SUBSTITUTE(BCDanhMucDauTu_06118!F49,"'","\'"),"','TargetCode':''}")</f>
        <v>{'SheetId':'67b46b8e-8f9b-4b72-bb0c-c761b7d3774f','UId':'e40487fb-9b15-4877-a291-66e98031771d','Col':6,'Row':49,'ColDynamic':6,'RowDynamic':55,'Format':'numberic','Value':'53395826828','TargetCode':''}</v>
      </c>
    </row>
    <row r="305" ht="12.75">
      <c r="A305" t="str">
        <f>CONCATENATE("{'SheetId':'67b46b8e-8f9b-4b72-bb0c-c761b7d3774f'",",","'UId':'ddaf1094-f821-4c3b-8224-0e541108466a'",",'Col':",COLUMN(BCDanhMucDauTu_06118!G49),",'Row':",ROW(BCDanhMucDauTu_06118!G49),",","'Format':'numberic'",",'Value':'",SUBSTITUTE(BCDanhMucDauTu_06118!G49,"'","\'"),"','TargetCode':''}")</f>
        <v>{'SheetId':'67b46b8e-8f9b-4b72-bb0c-c761b7d3774f','UId':'ddaf1094-f821-4c3b-8224-0e541108466a','Col':7,'Row':49,'Format':'numberic','Value':'1','TargetCode':''}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{'SheetId':'1e9d0313-75c9-454f-a5b8-2eb17077d4f5','UId':'9a19ab3c-d5e2-4d16-9242-785b2c68bc60','Col':4,'Row':3,'Format':'numberic','Value':'0.0150056795200541','TargetCode':''}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{'SheetId':'1e9d0313-75c9-454f-a5b8-2eb17077d4f5','UId':'eedf3dcc-8f53-430d-9d51-43bdd42bde43','Col':5,'Row':3,'Format':'numberic','Value':'0.015005692063657','TargetCode':''}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{'SheetId':'1e9d0313-75c9-454f-a5b8-2eb17077d4f5','UId':'ee993dba-8e2d-4ea3-ab86-1b34e20edfc4','Col':4,'Row':4,'Format':'numberic','Value':'0.00262029304680252','TargetCode':''}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{'SheetId':'1e9d0313-75c9-454f-a5b8-2eb17077d4f5','UId':'6cf06a24-fafe-4130-b438-b97218595744','Col':5,'Row':4,'Format':'numberic','Value':'0.0027164381066256','TargetCode':''}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{'SheetId':'1e9d0313-75c9-454f-a5b8-2eb17077d4f5','UId':'628d374d-4c92-4a77-b6c0-d9f0afd7d6f9','Col':4,'Row':5,'Format':'numberic','Value':'0.00388033805625345','TargetCode':''}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{'SheetId':'1e9d0313-75c9-454f-a5b8-2eb17077d4f5','UId':'151be158-8171-4304-916e-6feb658896b5','Col':5,'Row':5,'Format':'numberic','Value':'0.00402085483248937','TargetCode':''}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{'SheetId':'1e9d0313-75c9-454f-a5b8-2eb17077d4f5','UId':'38d298b9-d240-4962-b2fb-986350a95ffb','Col':4,'Row':6,'Format':'numberic','Value':'0.00203116248520186','TargetCode':''}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{'SheetId':'1e9d0313-75c9-454f-a5b8-2eb17077d4f5','UId':'091165fb-03fa-4b81-81b0-48d93f7bd8bc','Col':5,'Row':6,'Format':'numberic','Value':'0.00210471597469022','TargetCode':''}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{'SheetId':'1e9d0313-75c9-454f-a5b8-2eb17077d4f5','UId':'b83e33f1-7284-42b9-b2ae-888bc770702f','Col':4,'Row':9,'Format':'numberic','Value':'0.0035275800511395','TargetCode':''}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{'SheetId':'1e9d0313-75c9-454f-a5b8-2eb17077d4f5','UId':'ce235b79-8db1-4924-bb9e-462782c2ae64','Col':5,'Row':9,'Format':'numberic','Value':'0.00365532257499034','TargetCode':''}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{'SheetId':'1e9d0313-75c9-454f-a5b8-2eb17077d4f5','UId':'2d0ff62f-dbc2-4d39-83d2-f28cd12240b0','Col':4,'Row':10,'Format':'numberic','Value':'0.0412911222020235','TargetCode':''}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{'SheetId':'1e9d0313-75c9-454f-a5b8-2eb17077d4f5','UId':'90d366d2-f735-4fd3-a19b-0deaf643f543','Col':5,'Row':10,'Format':'numberic','Value':'0.0363137504593491','TargetCode':''}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{'SheetId':'1e9d0313-75c9-454f-a5b8-2eb17077d4f5','UId':'be350fca-e8d0-4d87-bd4f-e03b0f701358','Col':4,'Row':11,'Format':'numberic','Value':'4.72070910115435','TargetCode':''}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{'SheetId':'1e9d0313-75c9-454f-a5b8-2eb17077d4f5','UId':'5b460aec-9d61-4ec3-99e2-22ecae7055f9','Col':5,'Row':11,'Format':'numberic','Value':'3.45055566888238','TargetCode':''}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{'SheetId':'1e9d0313-75c9-454f-a5b8-2eb17077d4f5','UId':'224fbe5b-041d-4ead-99be-3c138dcac6f1','Col':4,'Row':12,'Format':'numberic','Value':'0.0795993429375956','TargetCode':''}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{'SheetId':'1e9d0313-75c9-454f-a5b8-2eb17077d4f5','UId':'dea6f5f7-a360-49b0-8af0-17cfa0badf40','Col':5,'Row':12,'Format':'numberic','Value':'1.50209388868723','TargetCode':''}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{'SheetId':'1e9d0313-75c9-454f-a5b8-2eb17077d4f5','UId':'c2bc6d69-47c9-48c0-b495-89d65823578d','Col':4,'Row':15,'Format':'numberic','Value':'51325221357','TargetCode':''}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{'SheetId':'1e9d0313-75c9-454f-a5b8-2eb17077d4f5','UId':'651b6b47-604c-4bb2-8589-8f331757b430','Col':5,'Row':15,'Format':'numberic','Value':'45310238651','TargetCode':''}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{'SheetId':'1e9d0313-75c9-454f-a5b8-2eb17077d4f5','UId':'c4660264-71e7-48da-9d84-79d53200926c','Col':4,'Row':21,'Format':'numberic','Value':'51488115835','TargetCode':''}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{'SheetId':'1e9d0313-75c9-454f-a5b8-2eb17077d4f5','UId':'268460c6-6278-4921-9e8e-ff508267e027','Col':5,'Row':21,'Format':'numberic','Value':'51325221357','TargetCode':''}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{'SheetId':'1e9d0313-75c9-454f-a5b8-2eb17077d4f5','UId':'0ae4ab35-4f24-4d77-b814-33df8952a12c','Col':4,'Row':24,'Format':'numberic','Value':'0.8981','TargetCode':''}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{'SheetId':'1e9d0313-75c9-454f-a5b8-2eb17077d4f5','UId':'32d00d6d-ff90-4f30-8707-4b7094990464','Col':5,'Row':24,'Format':'numberic','Value':'0.9002','TargetCode':''}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{'SheetId':'1e9d0313-75c9-454f-a5b8-2eb17077d4f5','UId':'8e2e7cbd-f8c5-49a7-8e46-6854bff18acb','Col':4,'Row':25,'Format':'numberic','Value':'0.0255','TargetCode':''}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{'SheetId':'1e9d0313-75c9-454f-a5b8-2eb17077d4f5','UId':'227edbdb-3f37-4a22-bb5f-5b29cdf3bf91','Col':5,'Row':25,'Format':'numberic','Value':'0.0203','TargetCode':''}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{'SheetId':'1e9d0313-75c9-454f-a5b8-2eb17077d4f5','UId':'de12b074-f47c-4f02-abe2-09172e025b26','Col':4,'Row':26,'Format':'numberic','Value':'10297.62','TargetCode':''}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{'SheetId':'1e9d0313-75c9-454f-a5b8-2eb17077d4f5','UId':'0c691416-ca92-4441-afba-eb9a04a488cf','Col':5,'Row':26,'Format':'numberic','Value':'10265.04','TargetCode':''}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{'SheetId':'1e9d0313-75c9-454f-a5b8-2eb17077d4f5','UId':'a7fbdc08-63d7-46b0-936d-6037ecba15bd','Col':4,'Row':27,'Format':'numberic','Value':'7410','TargetCode':''}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{'SheetId':'1e9d0313-75c9-454f-a5b8-2eb17077d4f5','UId':'37e64453-0baf-4b26-9ab1-9e54e42b3eef','Col':5,'Row':27,'Format':'numberic','Value':'7000','TargetCode':''}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{'SheetId':'1e9d0313-75c9-454f-a5b8-2eb17077d4f5','UId':'5e92bf20-7d55-4592-a1cb-a7cfe6d7408f','Col':4,'Row':28,'Format':'numberic','Value':'413','TargetCode':''}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{'SheetId':'1e9d0313-75c9-454f-a5b8-2eb17077d4f5','UId':'07acb04f-e5e9-4564-866b-b7518f72e115','Col':5,'Row':28,'Format':'numberic','Value':'418','TargetCode':''}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zoomScalePageLayoutView="0" workbookViewId="0" topLeftCell="A22">
      <selection activeCell="E16" sqref="E16"/>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2355615124</v>
      </c>
      <c r="E3" s="49">
        <v>4027783267</v>
      </c>
      <c r="F3" s="50">
        <v>0.1863718171017939</v>
      </c>
      <c r="G3" s="16"/>
      <c r="H3" s="18"/>
      <c r="I3" s="17"/>
      <c r="J3" s="37"/>
      <c r="K3" s="37"/>
      <c r="L3" s="37"/>
      <c r="M3" s="37"/>
      <c r="N3" s="37"/>
    </row>
    <row r="4" spans="1:14" ht="15" customHeight="1">
      <c r="A4" s="1" t="s">
        <v>0</v>
      </c>
      <c r="B4" s="1" t="s">
        <v>65</v>
      </c>
      <c r="C4" s="1" t="s">
        <v>66</v>
      </c>
      <c r="D4" s="48"/>
      <c r="E4" s="49"/>
      <c r="F4" s="50"/>
      <c r="G4" s="16"/>
      <c r="H4" s="18"/>
      <c r="I4" s="17"/>
      <c r="J4" s="37"/>
      <c r="K4" s="37"/>
      <c r="L4" s="37"/>
      <c r="M4" s="37"/>
      <c r="N4" s="37"/>
    </row>
    <row r="5" spans="1:14" ht="15" customHeight="1">
      <c r="A5" s="1" t="s">
        <v>0</v>
      </c>
      <c r="B5" s="1" t="s">
        <v>67</v>
      </c>
      <c r="C5" s="1" t="s">
        <v>68</v>
      </c>
      <c r="D5" s="48">
        <v>2355615124</v>
      </c>
      <c r="E5" s="49">
        <v>4027783267</v>
      </c>
      <c r="F5" s="50">
        <v>0.3836924649567941</v>
      </c>
      <c r="G5" s="16"/>
      <c r="H5" s="18"/>
      <c r="I5" s="17"/>
      <c r="J5" s="37"/>
      <c r="K5" s="37"/>
      <c r="L5" s="37"/>
      <c r="M5" s="37"/>
      <c r="N5" s="37"/>
    </row>
    <row r="6" spans="1:14" ht="15" customHeight="1">
      <c r="A6" s="1" t="s">
        <v>69</v>
      </c>
      <c r="B6" s="1" t="s">
        <v>70</v>
      </c>
      <c r="C6" s="1" t="s">
        <v>71</v>
      </c>
      <c r="D6" s="48">
        <v>50043021000</v>
      </c>
      <c r="E6" s="49">
        <v>44254987500</v>
      </c>
      <c r="F6" s="50">
        <v>1.2025818623682007</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50043021000</v>
      </c>
      <c r="E8" s="49">
        <v>44254987500</v>
      </c>
      <c r="F8" s="50">
        <v>1.4844203119087815</v>
      </c>
      <c r="G8" s="16"/>
      <c r="H8" s="18"/>
      <c r="I8" s="17"/>
      <c r="J8" s="37"/>
      <c r="K8" s="37"/>
      <c r="L8" s="37"/>
      <c r="M8" s="37"/>
      <c r="N8" s="37"/>
    </row>
    <row r="9" spans="1:14" ht="15" customHeight="1">
      <c r="A9" s="1"/>
      <c r="B9" s="1" t="s">
        <v>373</v>
      </c>
      <c r="C9" s="1" t="s">
        <v>389</v>
      </c>
      <c r="D9" s="48"/>
      <c r="E9" s="49"/>
      <c r="F9" s="50">
        <v>0</v>
      </c>
      <c r="G9" s="16"/>
      <c r="H9" s="18"/>
      <c r="I9" s="17"/>
      <c r="J9" s="37"/>
      <c r="K9" s="37"/>
      <c r="L9" s="37"/>
      <c r="M9" s="37"/>
      <c r="N9" s="37"/>
    </row>
    <row r="10" spans="1:14" ht="15" customHeight="1">
      <c r="A10" s="1" t="s">
        <v>0</v>
      </c>
      <c r="B10" s="1" t="s">
        <v>411</v>
      </c>
      <c r="C10" s="1" t="s">
        <v>412</v>
      </c>
      <c r="D10" s="48"/>
      <c r="E10" s="49"/>
      <c r="F10" s="50"/>
      <c r="G10" s="16"/>
      <c r="H10" s="18"/>
      <c r="I10" s="17"/>
      <c r="J10" s="37"/>
      <c r="K10" s="37"/>
      <c r="L10" s="37"/>
      <c r="M10" s="37"/>
      <c r="N10" s="37"/>
    </row>
    <row r="11" spans="1:14" ht="47.25">
      <c r="A11" s="1" t="s">
        <v>73</v>
      </c>
      <c r="B11" s="9" t="s">
        <v>74</v>
      </c>
      <c r="C11" s="1" t="s">
        <v>75</v>
      </c>
      <c r="D11" s="48" t="s">
        <v>0</v>
      </c>
      <c r="E11" s="49" t="s">
        <v>0</v>
      </c>
      <c r="F11" s="50" t="s">
        <v>311</v>
      </c>
      <c r="G11" s="16"/>
      <c r="I11" s="17"/>
      <c r="J11" s="37"/>
      <c r="K11" s="37"/>
      <c r="L11" s="37"/>
      <c r="M11" s="37"/>
      <c r="N11" s="37"/>
    </row>
    <row r="12" spans="1:14" ht="15" customHeight="1">
      <c r="A12" s="1" t="s">
        <v>76</v>
      </c>
      <c r="B12" s="1" t="s">
        <v>77</v>
      </c>
      <c r="C12" s="1" t="s">
        <v>78</v>
      </c>
      <c r="D12" s="48"/>
      <c r="E12" s="49">
        <v>31800000</v>
      </c>
      <c r="F12" s="50"/>
      <c r="G12" s="16"/>
      <c r="H12" s="18"/>
      <c r="I12" s="17"/>
      <c r="J12" s="37"/>
      <c r="K12" s="37"/>
      <c r="L12" s="37"/>
      <c r="M12" s="37"/>
      <c r="N12" s="37"/>
    </row>
    <row r="13" spans="1:14" ht="15" customHeight="1">
      <c r="A13" s="1" t="s">
        <v>79</v>
      </c>
      <c r="B13" s="1" t="s">
        <v>80</v>
      </c>
      <c r="C13" s="1" t="s">
        <v>81</v>
      </c>
      <c r="D13" s="48"/>
      <c r="E13" s="49"/>
      <c r="F13" s="50"/>
      <c r="G13" s="16"/>
      <c r="H13" s="18"/>
      <c r="I13" s="17"/>
      <c r="J13" s="37"/>
      <c r="K13" s="37"/>
      <c r="L13" s="37"/>
      <c r="M13" s="37"/>
      <c r="N13" s="37"/>
    </row>
    <row r="14" spans="1:14" ht="47.25">
      <c r="A14" s="1" t="s">
        <v>82</v>
      </c>
      <c r="B14" s="9" t="s">
        <v>83</v>
      </c>
      <c r="C14" s="1" t="s">
        <v>84</v>
      </c>
      <c r="D14" s="48" t="s">
        <v>0</v>
      </c>
      <c r="E14" s="49" t="s">
        <v>0</v>
      </c>
      <c r="F14" s="50" t="s">
        <v>311</v>
      </c>
      <c r="G14" s="16"/>
      <c r="I14" s="17"/>
      <c r="J14" s="37"/>
      <c r="K14" s="37"/>
      <c r="L14" s="37"/>
      <c r="M14" s="37"/>
      <c r="N14" s="37"/>
    </row>
    <row r="15" spans="1:14" ht="15" customHeight="1">
      <c r="A15" s="1" t="s">
        <v>72</v>
      </c>
      <c r="B15" s="1" t="s">
        <v>72</v>
      </c>
      <c r="C15" s="1" t="s">
        <v>72</v>
      </c>
      <c r="D15" s="48" t="s">
        <v>72</v>
      </c>
      <c r="E15" s="49" t="s">
        <v>72</v>
      </c>
      <c r="F15" s="50" t="s">
        <v>311</v>
      </c>
      <c r="G15" s="16"/>
      <c r="I15" s="17"/>
      <c r="J15" s="37"/>
      <c r="K15" s="37"/>
      <c r="L15" s="37"/>
      <c r="M15" s="37"/>
      <c r="N15" s="37"/>
    </row>
    <row r="16" spans="1:14" ht="15" customHeight="1">
      <c r="A16" s="1" t="s">
        <v>0</v>
      </c>
      <c r="B16" s="1" t="s">
        <v>72</v>
      </c>
      <c r="C16" s="1"/>
      <c r="D16" s="48" t="s">
        <v>0</v>
      </c>
      <c r="E16" s="49" t="s">
        <v>0</v>
      </c>
      <c r="F16" s="50" t="s">
        <v>311</v>
      </c>
      <c r="G16" s="16"/>
      <c r="I16" s="17"/>
      <c r="J16" s="37"/>
      <c r="K16" s="37"/>
      <c r="L16" s="37"/>
      <c r="M16" s="37"/>
      <c r="N16" s="37"/>
    </row>
    <row r="17" spans="1:14" ht="15" customHeight="1">
      <c r="A17" s="1" t="s">
        <v>85</v>
      </c>
      <c r="B17" s="1" t="s">
        <v>86</v>
      </c>
      <c r="C17" s="1" t="s">
        <v>87</v>
      </c>
      <c r="D17" s="48">
        <v>992177000</v>
      </c>
      <c r="E17" s="49">
        <v>3173365000</v>
      </c>
      <c r="F17" s="50"/>
      <c r="G17" s="16"/>
      <c r="I17" s="17"/>
      <c r="J17" s="37"/>
      <c r="K17" s="37"/>
      <c r="L17" s="37"/>
      <c r="M17" s="37"/>
      <c r="N17" s="37"/>
    </row>
    <row r="18" spans="1:14" ht="15" customHeight="1">
      <c r="A18" s="1" t="s">
        <v>72</v>
      </c>
      <c r="B18" s="1" t="s">
        <v>72</v>
      </c>
      <c r="C18" s="1" t="s">
        <v>72</v>
      </c>
      <c r="D18" s="48" t="s">
        <v>72</v>
      </c>
      <c r="E18" s="51" t="s">
        <v>72</v>
      </c>
      <c r="F18" s="50" t="s">
        <v>311</v>
      </c>
      <c r="G18" s="16"/>
      <c r="I18" s="17"/>
      <c r="J18" s="37"/>
      <c r="K18" s="37"/>
      <c r="L18" s="37"/>
      <c r="M18" s="37"/>
      <c r="N18" s="37"/>
    </row>
    <row r="19" spans="1:14" ht="15" customHeight="1">
      <c r="A19" s="1" t="s">
        <v>0</v>
      </c>
      <c r="B19" s="1" t="s">
        <v>72</v>
      </c>
      <c r="C19" s="1"/>
      <c r="D19" s="48" t="s">
        <v>0</v>
      </c>
      <c r="E19" s="49" t="s">
        <v>0</v>
      </c>
      <c r="F19" s="50" t="s">
        <v>311</v>
      </c>
      <c r="G19" s="16"/>
      <c r="I19" s="17"/>
      <c r="J19" s="37"/>
      <c r="K19" s="37"/>
      <c r="L19" s="37"/>
      <c r="M19" s="37"/>
      <c r="N19" s="37"/>
    </row>
    <row r="20" spans="1:14" ht="15" customHeight="1">
      <c r="A20" s="1" t="s">
        <v>88</v>
      </c>
      <c r="B20" s="1" t="s">
        <v>89</v>
      </c>
      <c r="C20" s="1" t="s">
        <v>90</v>
      </c>
      <c r="D20" s="48">
        <v>5013704</v>
      </c>
      <c r="E20" s="49">
        <v>6287676</v>
      </c>
      <c r="F20" s="50">
        <v>0.9999998005467015</v>
      </c>
      <c r="G20" s="16"/>
      <c r="H20" s="18"/>
      <c r="I20" s="17"/>
      <c r="J20" s="37"/>
      <c r="K20" s="37"/>
      <c r="L20" s="37"/>
      <c r="M20" s="37"/>
      <c r="N20" s="37"/>
    </row>
    <row r="21" spans="1:14" ht="15" customHeight="1">
      <c r="A21" s="1" t="s">
        <v>72</v>
      </c>
      <c r="B21" s="1" t="s">
        <v>72</v>
      </c>
      <c r="C21" s="1" t="s">
        <v>72</v>
      </c>
      <c r="D21" s="48" t="s">
        <v>72</v>
      </c>
      <c r="E21" s="49" t="s">
        <v>72</v>
      </c>
      <c r="F21" s="50" t="s">
        <v>311</v>
      </c>
      <c r="G21" s="16"/>
      <c r="I21" s="17"/>
      <c r="J21" s="37"/>
      <c r="K21" s="37"/>
      <c r="L21" s="37"/>
      <c r="M21" s="37"/>
      <c r="N21" s="37"/>
    </row>
    <row r="22" spans="1:14" ht="15" customHeight="1">
      <c r="A22" s="1"/>
      <c r="B22" s="1" t="s">
        <v>72</v>
      </c>
      <c r="C22" s="1"/>
      <c r="D22" s="48"/>
      <c r="E22" s="49"/>
      <c r="F22" s="50" t="s">
        <v>311</v>
      </c>
      <c r="G22" s="16"/>
      <c r="I22" s="17"/>
      <c r="J22" s="37"/>
      <c r="K22" s="37"/>
      <c r="L22" s="37"/>
      <c r="M22" s="37"/>
      <c r="N22" s="37"/>
    </row>
    <row r="23" spans="1:14" ht="15" customHeight="1">
      <c r="A23" s="1" t="s">
        <v>91</v>
      </c>
      <c r="B23" s="1" t="s">
        <v>92</v>
      </c>
      <c r="C23" s="1" t="s">
        <v>93</v>
      </c>
      <c r="D23" s="48" t="s">
        <v>0</v>
      </c>
      <c r="E23" s="49" t="s">
        <v>0</v>
      </c>
      <c r="F23" s="50" t="s">
        <v>311</v>
      </c>
      <c r="G23" s="16"/>
      <c r="I23" s="17"/>
      <c r="J23" s="37"/>
      <c r="K23" s="37"/>
      <c r="L23" s="37"/>
      <c r="M23" s="37"/>
      <c r="N23" s="37"/>
    </row>
    <row r="24" spans="1:14" ht="15" customHeight="1">
      <c r="A24" s="1" t="s">
        <v>72</v>
      </c>
      <c r="B24" s="1" t="s">
        <v>72</v>
      </c>
      <c r="C24" s="1" t="s">
        <v>72</v>
      </c>
      <c r="D24" s="48" t="s">
        <v>72</v>
      </c>
      <c r="E24" s="49" t="s">
        <v>72</v>
      </c>
      <c r="F24" s="50" t="s">
        <v>311</v>
      </c>
      <c r="G24" s="16"/>
      <c r="I24" s="17"/>
      <c r="J24" s="37"/>
      <c r="K24" s="37"/>
      <c r="L24" s="37"/>
      <c r="M24" s="37"/>
      <c r="N24" s="37"/>
    </row>
    <row r="25" spans="1:14" ht="15" customHeight="1">
      <c r="A25" s="1"/>
      <c r="B25" s="1" t="s">
        <v>72</v>
      </c>
      <c r="C25" s="1"/>
      <c r="D25" s="48"/>
      <c r="E25" s="49"/>
      <c r="F25" s="50" t="s">
        <v>311</v>
      </c>
      <c r="G25" s="16"/>
      <c r="I25" s="17"/>
      <c r="J25" s="37"/>
      <c r="K25" s="37"/>
      <c r="L25" s="37"/>
      <c r="M25" s="37"/>
      <c r="N25" s="37"/>
    </row>
    <row r="26" spans="1:14" ht="15" customHeight="1">
      <c r="A26" s="1" t="s">
        <v>94</v>
      </c>
      <c r="B26" s="1" t="s">
        <v>95</v>
      </c>
      <c r="C26" s="1" t="s">
        <v>96</v>
      </c>
      <c r="D26" s="48">
        <v>53395826828</v>
      </c>
      <c r="E26" s="49">
        <v>51494223443</v>
      </c>
      <c r="F26" s="50">
        <v>0.9823052377302093</v>
      </c>
      <c r="G26" s="16"/>
      <c r="H26" s="18"/>
      <c r="I26" s="17"/>
      <c r="J26" s="37"/>
      <c r="K26" s="37"/>
      <c r="L26" s="37"/>
      <c r="M26" s="37"/>
      <c r="N26" s="37"/>
    </row>
    <row r="27" spans="1:14" ht="15" customHeight="1">
      <c r="A27" s="1" t="s">
        <v>97</v>
      </c>
      <c r="B27" s="1" t="s">
        <v>98</v>
      </c>
      <c r="C27" s="1" t="s">
        <v>99</v>
      </c>
      <c r="D27" s="48" t="s">
        <v>0</v>
      </c>
      <c r="E27" s="49" t="s">
        <v>0</v>
      </c>
      <c r="F27" s="50"/>
      <c r="G27" s="16"/>
      <c r="I27" s="17"/>
      <c r="J27" s="37"/>
      <c r="K27" s="37"/>
      <c r="L27" s="37"/>
      <c r="M27" s="37"/>
      <c r="N27" s="37"/>
    </row>
    <row r="28" spans="1:14" ht="31.5">
      <c r="A28" s="1" t="s">
        <v>100</v>
      </c>
      <c r="B28" s="9" t="s">
        <v>101</v>
      </c>
      <c r="C28" s="1" t="s">
        <v>102</v>
      </c>
      <c r="D28" s="48" t="s">
        <v>0</v>
      </c>
      <c r="E28" s="49" t="s">
        <v>0</v>
      </c>
      <c r="F28" s="50"/>
      <c r="G28" s="16"/>
      <c r="I28" s="17"/>
      <c r="J28" s="37"/>
      <c r="K28" s="37"/>
      <c r="L28" s="37"/>
      <c r="M28" s="37"/>
      <c r="N28" s="37"/>
    </row>
    <row r="29" spans="1:14" ht="15" customHeight="1">
      <c r="A29" s="1" t="s">
        <v>72</v>
      </c>
      <c r="B29" s="1" t="s">
        <v>72</v>
      </c>
      <c r="C29" s="1" t="s">
        <v>72</v>
      </c>
      <c r="D29" s="48" t="s">
        <v>72</v>
      </c>
      <c r="E29" s="49" t="s">
        <v>72</v>
      </c>
      <c r="F29" s="50"/>
      <c r="G29" s="16"/>
      <c r="I29" s="17"/>
      <c r="J29" s="37"/>
      <c r="K29" s="37"/>
      <c r="L29" s="37"/>
      <c r="M29" s="37"/>
      <c r="N29" s="37"/>
    </row>
    <row r="30" spans="1:14" ht="15" customHeight="1">
      <c r="A30" s="1" t="s">
        <v>0</v>
      </c>
      <c r="B30" s="1" t="s">
        <v>72</v>
      </c>
      <c r="C30" s="1"/>
      <c r="D30" s="48" t="s">
        <v>0</v>
      </c>
      <c r="E30" s="49" t="s">
        <v>0</v>
      </c>
      <c r="F30" s="50"/>
      <c r="G30" s="16"/>
      <c r="I30" s="17"/>
      <c r="J30" s="37"/>
      <c r="K30" s="37"/>
      <c r="L30" s="37"/>
      <c r="M30" s="37"/>
      <c r="N30" s="37"/>
    </row>
    <row r="31" spans="1:14" ht="31.5">
      <c r="A31" s="1" t="s">
        <v>103</v>
      </c>
      <c r="B31" s="9" t="s">
        <v>104</v>
      </c>
      <c r="C31" s="1" t="s">
        <v>105</v>
      </c>
      <c r="D31" s="48">
        <v>1715040000</v>
      </c>
      <c r="E31" s="49"/>
      <c r="F31" s="50">
        <v>1.7709671423555895</v>
      </c>
      <c r="G31" s="16"/>
      <c r="I31" s="17"/>
      <c r="J31" s="37"/>
      <c r="K31" s="37"/>
      <c r="L31" s="37"/>
      <c r="M31" s="37"/>
      <c r="N31" s="37"/>
    </row>
    <row r="32" spans="1:14" ht="15" customHeight="1">
      <c r="A32" s="1"/>
      <c r="B32" s="1" t="s">
        <v>106</v>
      </c>
      <c r="C32" s="1" t="s">
        <v>107</v>
      </c>
      <c r="D32" s="48">
        <v>1715040000</v>
      </c>
      <c r="E32" s="49"/>
      <c r="F32" s="50">
        <v>1.7709671423555895</v>
      </c>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72</v>
      </c>
      <c r="E34" s="49" t="s">
        <v>72</v>
      </c>
      <c r="F34" s="50" t="s">
        <v>311</v>
      </c>
      <c r="G34" s="16"/>
      <c r="I34" s="17"/>
      <c r="J34" s="37"/>
      <c r="K34" s="37"/>
      <c r="L34" s="37"/>
      <c r="M34" s="37"/>
      <c r="N34" s="37"/>
    </row>
    <row r="35" spans="1:14" ht="15" customHeight="1">
      <c r="A35" s="1" t="s">
        <v>0</v>
      </c>
      <c r="B35" s="1" t="s">
        <v>72</v>
      </c>
      <c r="C35" s="1"/>
      <c r="D35" s="48" t="s">
        <v>0</v>
      </c>
      <c r="E35" s="49" t="s">
        <v>0</v>
      </c>
      <c r="F35" s="50" t="s">
        <v>311</v>
      </c>
      <c r="G35" s="16"/>
      <c r="I35" s="17"/>
      <c r="J35" s="37"/>
      <c r="K35" s="37"/>
      <c r="L35" s="37"/>
      <c r="M35" s="37"/>
      <c r="N35" s="37"/>
    </row>
    <row r="36" spans="1:14" ht="15" customHeight="1">
      <c r="A36" s="1" t="s">
        <v>110</v>
      </c>
      <c r="B36" s="1" t="s">
        <v>111</v>
      </c>
      <c r="C36" s="1" t="s">
        <v>112</v>
      </c>
      <c r="D36" s="48">
        <v>192670993</v>
      </c>
      <c r="E36" s="49">
        <v>169002086</v>
      </c>
      <c r="F36" s="50">
        <v>1.2004789367252042</v>
      </c>
      <c r="G36" s="16"/>
      <c r="H36" s="18"/>
      <c r="I36" s="17"/>
      <c r="J36" s="37"/>
      <c r="K36" s="37"/>
      <c r="L36" s="37"/>
      <c r="M36" s="37"/>
      <c r="N36" s="37"/>
    </row>
    <row r="37" spans="1:14" ht="15" customHeight="1">
      <c r="A37" s="1" t="s">
        <v>72</v>
      </c>
      <c r="B37" s="1" t="s">
        <v>72</v>
      </c>
      <c r="C37" s="1" t="s">
        <v>72</v>
      </c>
      <c r="D37" s="48" t="s">
        <v>72</v>
      </c>
      <c r="E37" s="49" t="s">
        <v>72</v>
      </c>
      <c r="F37" s="50" t="s">
        <v>311</v>
      </c>
      <c r="G37" s="16"/>
      <c r="I37" s="17"/>
      <c r="J37" s="37"/>
      <c r="K37" s="37"/>
      <c r="L37" s="37"/>
      <c r="M37" s="37"/>
      <c r="N37" s="37"/>
    </row>
    <row r="38" spans="1:14" ht="15" customHeight="1">
      <c r="A38" s="1"/>
      <c r="B38" s="1" t="s">
        <v>72</v>
      </c>
      <c r="C38" s="1"/>
      <c r="D38" s="48"/>
      <c r="E38" s="49"/>
      <c r="F38" s="50" t="s">
        <v>311</v>
      </c>
      <c r="G38" s="16"/>
      <c r="I38" s="17"/>
      <c r="J38" s="37"/>
      <c r="K38" s="37"/>
      <c r="L38" s="37"/>
      <c r="M38" s="37"/>
      <c r="N38" s="37"/>
    </row>
    <row r="39" spans="1:14" ht="15" customHeight="1">
      <c r="A39" s="1" t="s">
        <v>113</v>
      </c>
      <c r="B39" s="1" t="s">
        <v>114</v>
      </c>
      <c r="C39" s="1" t="s">
        <v>115</v>
      </c>
      <c r="D39" s="48">
        <v>1907710993</v>
      </c>
      <c r="E39" s="49">
        <v>169002086</v>
      </c>
      <c r="F39" s="50">
        <v>1.6898622266197776</v>
      </c>
      <c r="G39" s="16"/>
      <c r="H39" s="18"/>
      <c r="I39" s="17"/>
      <c r="J39" s="37"/>
      <c r="K39" s="37"/>
      <c r="L39" s="37"/>
      <c r="M39" s="37"/>
      <c r="N39" s="37"/>
    </row>
    <row r="40" spans="1:14" ht="31.5">
      <c r="A40" s="1" t="s">
        <v>0</v>
      </c>
      <c r="B40" s="9" t="s">
        <v>116</v>
      </c>
      <c r="C40" s="1" t="s">
        <v>117</v>
      </c>
      <c r="D40" s="48">
        <v>51488115835</v>
      </c>
      <c r="E40" s="49">
        <v>51325221357</v>
      </c>
      <c r="F40" s="50">
        <v>0.9672988425957993</v>
      </c>
      <c r="G40" s="16"/>
      <c r="H40" s="18"/>
      <c r="I40" s="17"/>
      <c r="J40" s="37"/>
      <c r="K40" s="37"/>
      <c r="L40" s="37"/>
      <c r="M40" s="37"/>
      <c r="N40" s="37"/>
    </row>
    <row r="41" spans="1:14" ht="15.75">
      <c r="A41" s="1" t="s">
        <v>0</v>
      </c>
      <c r="B41" s="9" t="s">
        <v>118</v>
      </c>
      <c r="C41" s="1" t="s">
        <v>119</v>
      </c>
      <c r="D41" s="48">
        <v>5000000</v>
      </c>
      <c r="E41" s="49">
        <v>5000000</v>
      </c>
      <c r="F41" s="50">
        <v>1</v>
      </c>
      <c r="G41" s="16"/>
      <c r="H41" s="18"/>
      <c r="I41" s="17"/>
      <c r="J41" s="37"/>
      <c r="K41" s="37"/>
      <c r="L41" s="37"/>
      <c r="M41" s="37"/>
      <c r="N41" s="37"/>
    </row>
    <row r="42" spans="1:14" ht="31.5">
      <c r="A42" s="1" t="s">
        <v>0</v>
      </c>
      <c r="B42" s="9" t="s">
        <v>120</v>
      </c>
      <c r="C42" s="1" t="s">
        <v>121</v>
      </c>
      <c r="D42" s="52">
        <v>10297.62</v>
      </c>
      <c r="E42" s="53">
        <v>10265.04</v>
      </c>
      <c r="F42" s="50">
        <v>0.9672986872695677</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22">
      <selection activeCell="D2" sqref="D2:F32"/>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948370</v>
      </c>
      <c r="E2" s="54">
        <v>1257494</v>
      </c>
      <c r="F2" s="54">
        <v>667172259</v>
      </c>
    </row>
    <row r="3" spans="1:6" ht="31.5">
      <c r="A3" s="1" t="s">
        <v>9</v>
      </c>
      <c r="B3" s="9" t="s">
        <v>126</v>
      </c>
      <c r="C3" s="1" t="s">
        <v>127</v>
      </c>
      <c r="D3" s="55"/>
      <c r="E3" s="55"/>
      <c r="F3" s="55"/>
    </row>
    <row r="4" spans="1:6" ht="15" customHeight="1">
      <c r="A4" s="1" t="s">
        <v>18</v>
      </c>
      <c r="B4" s="1" t="s">
        <v>77</v>
      </c>
      <c r="C4" s="1" t="s">
        <v>128</v>
      </c>
      <c r="D4" s="55"/>
      <c r="E4" s="55">
        <v>900000</v>
      </c>
      <c r="F4" s="55">
        <v>661303395</v>
      </c>
    </row>
    <row r="5" spans="1:6" ht="15" customHeight="1">
      <c r="A5" s="1" t="s">
        <v>21</v>
      </c>
      <c r="B5" s="1" t="s">
        <v>80</v>
      </c>
      <c r="C5" s="1" t="s">
        <v>129</v>
      </c>
      <c r="D5" s="55">
        <v>948370</v>
      </c>
      <c r="E5" s="55">
        <v>357494</v>
      </c>
      <c r="F5" s="55">
        <v>5868864</v>
      </c>
    </row>
    <row r="6" spans="1:6" ht="15" customHeight="1">
      <c r="A6" s="1" t="s">
        <v>24</v>
      </c>
      <c r="B6" s="1" t="s">
        <v>130</v>
      </c>
      <c r="C6" s="1" t="s">
        <v>131</v>
      </c>
      <c r="D6" s="55"/>
      <c r="E6" s="55"/>
      <c r="F6" s="55"/>
    </row>
    <row r="7" spans="1:6" ht="15" customHeight="1">
      <c r="A7" s="4" t="s">
        <v>132</v>
      </c>
      <c r="B7" s="4" t="s">
        <v>133</v>
      </c>
      <c r="C7" s="4" t="s">
        <v>134</v>
      </c>
      <c r="D7" s="56">
        <v>175578392</v>
      </c>
      <c r="E7" s="56">
        <v>149017288</v>
      </c>
      <c r="F7" s="56">
        <v>1225285119</v>
      </c>
    </row>
    <row r="8" spans="1:6" ht="15" customHeight="1">
      <c r="A8" s="1" t="s">
        <v>9</v>
      </c>
      <c r="B8" s="1" t="s">
        <v>135</v>
      </c>
      <c r="C8" s="1" t="s">
        <v>136</v>
      </c>
      <c r="D8" s="57">
        <v>63807253</v>
      </c>
      <c r="E8" s="57">
        <v>61577433</v>
      </c>
      <c r="F8" s="57">
        <v>455156623</v>
      </c>
    </row>
    <row r="9" spans="1:6" ht="15" customHeight="1">
      <c r="A9" s="1" t="s">
        <v>12</v>
      </c>
      <c r="B9" s="19" t="s">
        <v>408</v>
      </c>
      <c r="C9" s="1" t="s">
        <v>137</v>
      </c>
      <c r="D9" s="57">
        <v>11142028</v>
      </c>
      <c r="E9" s="57">
        <v>11147189</v>
      </c>
      <c r="F9" s="57">
        <v>87473013</v>
      </c>
    </row>
    <row r="10" spans="1:6" ht="63">
      <c r="A10" s="1" t="s">
        <v>15</v>
      </c>
      <c r="B10" s="9" t="s">
        <v>138</v>
      </c>
      <c r="C10" s="1" t="s">
        <v>139</v>
      </c>
      <c r="D10" s="57">
        <v>16500000</v>
      </c>
      <c r="E10" s="57">
        <v>16500000</v>
      </c>
      <c r="F10" s="57">
        <v>132000000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8636923</v>
      </c>
      <c r="E13" s="57">
        <v>8636923</v>
      </c>
      <c r="F13" s="57">
        <v>67702330</v>
      </c>
    </row>
    <row r="14" spans="1:6" ht="47.25">
      <c r="A14" s="1" t="s">
        <v>27</v>
      </c>
      <c r="B14" s="9" t="s">
        <v>146</v>
      </c>
      <c r="C14" s="1" t="s">
        <v>147</v>
      </c>
      <c r="D14" s="57">
        <v>15000000</v>
      </c>
      <c r="E14" s="57">
        <v>15000000</v>
      </c>
      <c r="F14" s="57">
        <v>65000000</v>
      </c>
    </row>
    <row r="15" spans="1:6" ht="78.75">
      <c r="A15" s="1" t="s">
        <v>30</v>
      </c>
      <c r="B15" s="9" t="s">
        <v>148</v>
      </c>
      <c r="C15" s="1" t="s">
        <v>149</v>
      </c>
      <c r="D15" s="57"/>
      <c r="E15" s="57"/>
      <c r="F15" s="57"/>
    </row>
    <row r="16" spans="1:6" ht="31.5">
      <c r="A16" s="1" t="s">
        <v>33</v>
      </c>
      <c r="B16" s="10" t="s">
        <v>390</v>
      </c>
      <c r="C16" s="1" t="s">
        <v>150</v>
      </c>
      <c r="D16" s="57">
        <v>59204669</v>
      </c>
      <c r="E16" s="57">
        <v>34851731</v>
      </c>
      <c r="F16" s="57">
        <v>406829252</v>
      </c>
    </row>
    <row r="17" spans="1:6" ht="15" customHeight="1">
      <c r="A17" s="1" t="s">
        <v>36</v>
      </c>
      <c r="B17" s="1" t="s">
        <v>151</v>
      </c>
      <c r="C17" s="1" t="s">
        <v>152</v>
      </c>
      <c r="D17" s="57">
        <v>1287519</v>
      </c>
      <c r="E17" s="57">
        <v>1304012</v>
      </c>
      <c r="F17" s="57">
        <v>11123901</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1287519</v>
      </c>
      <c r="E20" s="57">
        <v>1304012</v>
      </c>
      <c r="F20" s="57">
        <v>11123901</v>
      </c>
    </row>
    <row r="21" spans="1:6" ht="15" customHeight="1">
      <c r="A21" s="4" t="s">
        <v>153</v>
      </c>
      <c r="B21" s="4" t="s">
        <v>154</v>
      </c>
      <c r="C21" s="4" t="s">
        <v>155</v>
      </c>
      <c r="D21" s="54">
        <v>-174630022</v>
      </c>
      <c r="E21" s="54">
        <v>-147759794</v>
      </c>
      <c r="F21" s="54">
        <v>-558112860</v>
      </c>
    </row>
    <row r="22" spans="1:6" ht="15" customHeight="1">
      <c r="A22" s="15" t="s">
        <v>156</v>
      </c>
      <c r="B22" s="15" t="s">
        <v>157</v>
      </c>
      <c r="C22" s="15" t="s">
        <v>158</v>
      </c>
      <c r="D22" s="56">
        <v>337524500</v>
      </c>
      <c r="E22" s="56">
        <v>6162742500</v>
      </c>
      <c r="F22" s="56">
        <v>8157732953</v>
      </c>
    </row>
    <row r="23" spans="1:6" ht="31.5">
      <c r="A23" s="1" t="s">
        <v>9</v>
      </c>
      <c r="B23" s="9" t="s">
        <v>159</v>
      </c>
      <c r="C23" s="1" t="s">
        <v>160</v>
      </c>
      <c r="D23" s="57">
        <v>934868246</v>
      </c>
      <c r="E23" s="57">
        <v>968468287</v>
      </c>
      <c r="F23" s="57">
        <v>991116092</v>
      </c>
    </row>
    <row r="24" spans="1:6" ht="15" customHeight="1">
      <c r="A24" s="1" t="s">
        <v>12</v>
      </c>
      <c r="B24" s="1" t="s">
        <v>161</v>
      </c>
      <c r="C24" s="1" t="s">
        <v>162</v>
      </c>
      <c r="D24" s="57">
        <v>-597343746</v>
      </c>
      <c r="E24" s="57">
        <v>5194274213</v>
      </c>
      <c r="F24" s="57">
        <v>7166616861</v>
      </c>
    </row>
    <row r="25" spans="1:6" ht="31.5">
      <c r="A25" s="4" t="s">
        <v>163</v>
      </c>
      <c r="B25" s="11" t="s">
        <v>164</v>
      </c>
      <c r="C25" s="4" t="s">
        <v>165</v>
      </c>
      <c r="D25" s="54">
        <v>162894478</v>
      </c>
      <c r="E25" s="54">
        <v>6014982706</v>
      </c>
      <c r="F25" s="54">
        <v>7599620093</v>
      </c>
    </row>
    <row r="26" spans="1:6" ht="15" customHeight="1">
      <c r="A26" s="4" t="s">
        <v>166</v>
      </c>
      <c r="B26" s="4" t="s">
        <v>167</v>
      </c>
      <c r="C26" s="4" t="s">
        <v>168</v>
      </c>
      <c r="D26" s="54">
        <v>51325221357</v>
      </c>
      <c r="E26" s="54">
        <v>45310238651</v>
      </c>
      <c r="F26" s="54">
        <v>43888495742</v>
      </c>
    </row>
    <row r="27" spans="1:6" ht="31.5">
      <c r="A27" s="4" t="s">
        <v>169</v>
      </c>
      <c r="B27" s="11" t="s">
        <v>170</v>
      </c>
      <c r="C27" s="4" t="s">
        <v>171</v>
      </c>
      <c r="D27" s="54">
        <v>162894478</v>
      </c>
      <c r="E27" s="54">
        <v>6014982706</v>
      </c>
      <c r="F27" s="54">
        <v>7599620093</v>
      </c>
    </row>
    <row r="28" spans="1:6" ht="15" customHeight="1">
      <c r="A28" s="1" t="s">
        <v>0</v>
      </c>
      <c r="B28" s="1" t="s">
        <v>172</v>
      </c>
      <c r="C28" s="1" t="s">
        <v>173</v>
      </c>
      <c r="D28" s="57"/>
      <c r="E28" s="57"/>
      <c r="F28" s="57"/>
    </row>
    <row r="29" spans="1:6" ht="31.5">
      <c r="A29" s="1" t="s">
        <v>9</v>
      </c>
      <c r="B29" s="9" t="s">
        <v>174</v>
      </c>
      <c r="C29" s="1" t="s">
        <v>175</v>
      </c>
      <c r="D29" s="57">
        <v>162894478</v>
      </c>
      <c r="E29" s="57">
        <v>6014982706</v>
      </c>
      <c r="F29" s="57">
        <v>7599620093</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51488115835</v>
      </c>
      <c r="E32" s="54">
        <v>51325221357</v>
      </c>
      <c r="F32" s="54">
        <v>51488115835</v>
      </c>
    </row>
    <row r="33" spans="1:6" ht="31.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9"/>
  <sheetViews>
    <sheetView zoomScalePageLayoutView="0" workbookViewId="0" topLeftCell="A25">
      <selection activeCell="G44" sqref="G44"/>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5" t="s">
        <v>439</v>
      </c>
      <c r="C7" s="58" t="s">
        <v>395</v>
      </c>
      <c r="D7" s="48">
        <v>125000</v>
      </c>
      <c r="E7" s="48">
        <v>26100</v>
      </c>
      <c r="F7" s="48">
        <v>3262500000</v>
      </c>
      <c r="G7" s="59">
        <v>0.0611002805614238</v>
      </c>
      <c r="I7" s="21"/>
      <c r="J7" s="21"/>
      <c r="K7" s="21"/>
      <c r="L7" s="21"/>
      <c r="M7" s="21"/>
    </row>
    <row r="8" spans="1:13" ht="15" customHeight="1">
      <c r="A8" s="1"/>
      <c r="B8" s="65" t="s">
        <v>424</v>
      </c>
      <c r="C8" s="58" t="s">
        <v>396</v>
      </c>
      <c r="D8" s="48">
        <v>3000</v>
      </c>
      <c r="E8" s="48">
        <v>7800</v>
      </c>
      <c r="F8" s="48">
        <v>23400000</v>
      </c>
      <c r="G8" s="59">
        <v>0.0004382364950612466</v>
      </c>
      <c r="I8" s="21"/>
      <c r="J8" s="21"/>
      <c r="K8" s="21"/>
      <c r="L8" s="21"/>
      <c r="M8" s="21"/>
    </row>
    <row r="9" spans="1:13" ht="15" customHeight="1">
      <c r="A9" s="1"/>
      <c r="B9" s="65" t="s">
        <v>440</v>
      </c>
      <c r="C9" s="58" t="s">
        <v>410</v>
      </c>
      <c r="D9" s="48">
        <v>160000</v>
      </c>
      <c r="E9" s="48">
        <v>22250</v>
      </c>
      <c r="F9" s="48">
        <v>3560000000</v>
      </c>
      <c r="G9" s="59">
        <v>0.06667187702641188</v>
      </c>
      <c r="I9" s="21"/>
      <c r="J9" s="21"/>
      <c r="K9" s="21"/>
      <c r="L9" s="21"/>
      <c r="M9" s="21"/>
    </row>
    <row r="10" spans="1:13" ht="15" customHeight="1">
      <c r="A10" s="1"/>
      <c r="B10" s="65" t="s">
        <v>431</v>
      </c>
      <c r="C10" s="58" t="s">
        <v>413</v>
      </c>
      <c r="D10" s="48">
        <v>261000</v>
      </c>
      <c r="E10" s="48">
        <v>11350</v>
      </c>
      <c r="F10" s="48">
        <v>2962350000</v>
      </c>
      <c r="G10" s="59">
        <v>0.05547905474977281</v>
      </c>
      <c r="I10" s="21"/>
      <c r="J10" s="21"/>
      <c r="K10" s="21"/>
      <c r="L10" s="21"/>
      <c r="M10" s="21"/>
    </row>
    <row r="11" spans="1:13" ht="15" customHeight="1">
      <c r="A11" s="1"/>
      <c r="B11" s="65" t="s">
        <v>425</v>
      </c>
      <c r="C11" s="58" t="s">
        <v>414</v>
      </c>
      <c r="D11" s="48">
        <v>64250</v>
      </c>
      <c r="E11" s="48">
        <v>36300</v>
      </c>
      <c r="F11" s="48">
        <v>2332275000</v>
      </c>
      <c r="G11" s="59">
        <v>0.04367897527858841</v>
      </c>
      <c r="I11" s="21"/>
      <c r="J11" s="21"/>
      <c r="K11" s="21"/>
      <c r="L11" s="21"/>
      <c r="M11" s="21"/>
    </row>
    <row r="12" spans="1:13" ht="15" customHeight="1">
      <c r="A12" s="1"/>
      <c r="B12" s="65" t="s">
        <v>426</v>
      </c>
      <c r="C12" s="58" t="s">
        <v>415</v>
      </c>
      <c r="D12" s="48">
        <v>137000</v>
      </c>
      <c r="E12" s="48">
        <v>34450</v>
      </c>
      <c r="F12" s="48">
        <v>4719650000</v>
      </c>
      <c r="G12" s="59">
        <v>0.08838986640665865</v>
      </c>
      <c r="I12" s="21"/>
      <c r="J12" s="21"/>
      <c r="K12" s="21"/>
      <c r="L12" s="21"/>
      <c r="M12" s="21"/>
    </row>
    <row r="13" spans="1:13" ht="15" customHeight="1">
      <c r="A13" s="1"/>
      <c r="B13" s="65" t="s">
        <v>427</v>
      </c>
      <c r="C13" s="58" t="s">
        <v>416</v>
      </c>
      <c r="D13" s="48">
        <v>138000</v>
      </c>
      <c r="E13" s="48">
        <v>37000</v>
      </c>
      <c r="F13" s="48">
        <v>5106000000</v>
      </c>
      <c r="G13" s="59">
        <v>0.09562545058900535</v>
      </c>
      <c r="I13" s="21"/>
      <c r="J13" s="21"/>
      <c r="K13" s="21"/>
      <c r="L13" s="21"/>
      <c r="M13" s="21"/>
    </row>
    <row r="14" spans="1:13" ht="15" customHeight="1">
      <c r="A14" s="1"/>
      <c r="B14" s="65" t="s">
        <v>441</v>
      </c>
      <c r="C14" s="58" t="s">
        <v>417</v>
      </c>
      <c r="D14" s="48">
        <v>265000</v>
      </c>
      <c r="E14" s="48">
        <v>7690</v>
      </c>
      <c r="F14" s="48">
        <v>2037850000</v>
      </c>
      <c r="G14" s="59">
        <v>0.038164967583784674</v>
      </c>
      <c r="I14" s="21"/>
      <c r="J14" s="21"/>
      <c r="K14" s="21"/>
      <c r="L14" s="21"/>
      <c r="M14" s="21"/>
    </row>
    <row r="15" spans="1:13" ht="15" customHeight="1">
      <c r="A15" s="1"/>
      <c r="B15" s="65" t="s">
        <v>428</v>
      </c>
      <c r="C15" s="58" t="s">
        <v>418</v>
      </c>
      <c r="D15" s="48">
        <v>127040</v>
      </c>
      <c r="E15" s="48">
        <v>38900</v>
      </c>
      <c r="F15" s="48">
        <v>4941856000</v>
      </c>
      <c r="G15" s="59">
        <v>0.09255135267253811</v>
      </c>
      <c r="I15" s="21"/>
      <c r="J15" s="21"/>
      <c r="K15" s="21"/>
      <c r="L15" s="21"/>
      <c r="M15" s="21"/>
    </row>
    <row r="16" spans="1:13" ht="15" customHeight="1">
      <c r="A16" s="1"/>
      <c r="B16" s="65" t="s">
        <v>442</v>
      </c>
      <c r="C16" s="58" t="s">
        <v>419</v>
      </c>
      <c r="D16" s="48">
        <v>109000</v>
      </c>
      <c r="E16" s="48">
        <v>20450</v>
      </c>
      <c r="F16" s="48">
        <v>2229050000</v>
      </c>
      <c r="G16" s="59">
        <v>0.04174577176565264</v>
      </c>
      <c r="I16" s="21"/>
      <c r="J16" s="21"/>
      <c r="K16" s="21"/>
      <c r="L16" s="21"/>
      <c r="M16" s="21"/>
    </row>
    <row r="17" spans="1:13" ht="15" customHeight="1">
      <c r="A17" s="1"/>
      <c r="B17" s="65" t="s">
        <v>433</v>
      </c>
      <c r="C17" s="58" t="s">
        <v>420</v>
      </c>
      <c r="D17" s="48">
        <v>171000</v>
      </c>
      <c r="E17" s="48">
        <v>24800</v>
      </c>
      <c r="F17" s="48">
        <v>4240800000</v>
      </c>
      <c r="G17" s="59">
        <v>0.07942193710494592</v>
      </c>
      <c r="I17" s="21"/>
      <c r="J17" s="21"/>
      <c r="K17" s="21"/>
      <c r="L17" s="21"/>
      <c r="M17" s="21"/>
    </row>
    <row r="18" spans="1:13" ht="15" customHeight="1">
      <c r="A18" s="1"/>
      <c r="B18" s="65" t="s">
        <v>429</v>
      </c>
      <c r="C18" s="58" t="s">
        <v>421</v>
      </c>
      <c r="D18" s="48">
        <v>500</v>
      </c>
      <c r="E18" s="48">
        <v>35500</v>
      </c>
      <c r="F18" s="48">
        <v>17750000</v>
      </c>
      <c r="G18" s="59">
        <v>0.00033242298236483447</v>
      </c>
      <c r="I18" s="21"/>
      <c r="J18" s="21"/>
      <c r="K18" s="21"/>
      <c r="L18" s="21"/>
      <c r="M18" s="21"/>
    </row>
    <row r="19" spans="1:13" ht="15" customHeight="1">
      <c r="A19" s="1"/>
      <c r="B19" s="65" t="s">
        <v>443</v>
      </c>
      <c r="C19" s="58" t="s">
        <v>422</v>
      </c>
      <c r="D19" s="48">
        <v>128000</v>
      </c>
      <c r="E19" s="48">
        <v>18600</v>
      </c>
      <c r="F19" s="48">
        <v>2380800000</v>
      </c>
      <c r="G19" s="59">
        <v>0.04458775416418016</v>
      </c>
      <c r="I19" s="21"/>
      <c r="J19" s="21"/>
      <c r="K19" s="21"/>
      <c r="L19" s="21"/>
      <c r="M19" s="21"/>
    </row>
    <row r="20" spans="1:13" ht="15" customHeight="1">
      <c r="A20" s="1"/>
      <c r="B20" s="65" t="s">
        <v>444</v>
      </c>
      <c r="C20" s="58" t="s">
        <v>423</v>
      </c>
      <c r="D20" s="48">
        <v>65000</v>
      </c>
      <c r="E20" s="48">
        <v>33400</v>
      </c>
      <c r="F20" s="48">
        <v>2171000000</v>
      </c>
      <c r="G20" s="59">
        <v>0.04065860815290454</v>
      </c>
      <c r="I20" s="21"/>
      <c r="J20" s="21"/>
      <c r="K20" s="21"/>
      <c r="L20" s="21"/>
      <c r="M20" s="21"/>
    </row>
    <row r="21" spans="1:13" ht="15" customHeight="1">
      <c r="A21" s="1"/>
      <c r="B21" s="65" t="s">
        <v>430</v>
      </c>
      <c r="C21" s="58" t="s">
        <v>435</v>
      </c>
      <c r="D21" s="48">
        <v>121200</v>
      </c>
      <c r="E21" s="48">
        <v>54700</v>
      </c>
      <c r="F21" s="48">
        <v>6629640000</v>
      </c>
      <c r="G21" s="59">
        <v>0.12416026483409584</v>
      </c>
      <c r="I21" s="21"/>
      <c r="J21" s="21"/>
      <c r="K21" s="21"/>
      <c r="L21" s="21"/>
      <c r="M21" s="21"/>
    </row>
    <row r="22" spans="1:13" ht="15" customHeight="1">
      <c r="A22" s="1"/>
      <c r="B22" s="65" t="s">
        <v>445</v>
      </c>
      <c r="C22" s="58" t="s">
        <v>436</v>
      </c>
      <c r="D22" s="48">
        <v>20000</v>
      </c>
      <c r="E22" s="48">
        <v>62100</v>
      </c>
      <c r="F22" s="48">
        <v>1242000000</v>
      </c>
      <c r="G22" s="59">
        <v>0.023260244737866163</v>
      </c>
      <c r="I22" s="21"/>
      <c r="J22" s="21"/>
      <c r="K22" s="21"/>
      <c r="L22" s="21"/>
      <c r="M22" s="21"/>
    </row>
    <row r="23" spans="1:13" ht="15" customHeight="1">
      <c r="A23" s="1"/>
      <c r="B23" s="65" t="s">
        <v>432</v>
      </c>
      <c r="C23" s="58" t="s">
        <v>437</v>
      </c>
      <c r="D23" s="48">
        <v>57000</v>
      </c>
      <c r="E23" s="48">
        <v>19800</v>
      </c>
      <c r="F23" s="48">
        <v>1128600000</v>
      </c>
      <c r="G23" s="59">
        <v>0.021136483261800124</v>
      </c>
      <c r="I23" s="21"/>
      <c r="J23" s="21"/>
      <c r="K23" s="21"/>
      <c r="L23" s="21"/>
      <c r="M23" s="21"/>
    </row>
    <row r="24" spans="1:13" ht="15" customHeight="1">
      <c r="A24" s="1"/>
      <c r="B24" s="65" t="s">
        <v>329</v>
      </c>
      <c r="C24" s="58" t="s">
        <v>438</v>
      </c>
      <c r="D24" s="48">
        <v>45000</v>
      </c>
      <c r="E24" s="48">
        <v>23500</v>
      </c>
      <c r="F24" s="48">
        <v>1057500000</v>
      </c>
      <c r="G24" s="59">
        <v>0.019804918526806336</v>
      </c>
      <c r="I24" s="21"/>
      <c r="J24" s="21"/>
      <c r="K24" s="21"/>
      <c r="L24" s="21"/>
      <c r="M24" s="21"/>
    </row>
    <row r="25" spans="1:13" s="68" customFormat="1" ht="15" customHeight="1">
      <c r="A25" s="15" t="s">
        <v>0</v>
      </c>
      <c r="B25" s="66" t="s">
        <v>195</v>
      </c>
      <c r="C25" s="66" t="s">
        <v>198</v>
      </c>
      <c r="D25" s="67">
        <v>1996990</v>
      </c>
      <c r="E25" s="67"/>
      <c r="F25" s="67">
        <v>50043021000</v>
      </c>
      <c r="G25" s="61">
        <v>0.9372084668938615</v>
      </c>
      <c r="I25" s="69"/>
      <c r="J25" s="69"/>
      <c r="K25" s="69"/>
      <c r="L25" s="69"/>
      <c r="M25" s="69"/>
    </row>
    <row r="26" spans="1:12" ht="47.25">
      <c r="A26" s="1" t="s">
        <v>153</v>
      </c>
      <c r="B26" s="44" t="s">
        <v>199</v>
      </c>
      <c r="C26" s="45" t="s">
        <v>200</v>
      </c>
      <c r="D26" s="48" t="s">
        <v>0</v>
      </c>
      <c r="E26" s="48" t="s">
        <v>0</v>
      </c>
      <c r="F26" s="48" t="s">
        <v>0</v>
      </c>
      <c r="G26" s="59" t="s">
        <v>0</v>
      </c>
      <c r="I26" s="20"/>
      <c r="J26" s="20"/>
      <c r="K26" s="20"/>
      <c r="L26" s="20"/>
    </row>
    <row r="27" spans="1:12" ht="15" customHeight="1">
      <c r="A27" s="1" t="s">
        <v>72</v>
      </c>
      <c r="B27" s="45" t="s">
        <v>72</v>
      </c>
      <c r="C27" s="45" t="s">
        <v>72</v>
      </c>
      <c r="D27" s="48" t="s">
        <v>72</v>
      </c>
      <c r="E27" s="48" t="s">
        <v>72</v>
      </c>
      <c r="F27" s="48" t="s">
        <v>72</v>
      </c>
      <c r="G27" s="59" t="s">
        <v>72</v>
      </c>
      <c r="I27" s="20"/>
      <c r="J27" s="20"/>
      <c r="K27" s="20"/>
      <c r="L27" s="20"/>
    </row>
    <row r="28" spans="1:12" ht="15" customHeight="1">
      <c r="A28" s="1" t="s">
        <v>0</v>
      </c>
      <c r="B28" s="45" t="s">
        <v>195</v>
      </c>
      <c r="C28" s="45" t="s">
        <v>201</v>
      </c>
      <c r="D28" s="48" t="s">
        <v>0</v>
      </c>
      <c r="E28" s="48" t="s">
        <v>0</v>
      </c>
      <c r="F28" s="48" t="s">
        <v>0</v>
      </c>
      <c r="G28" s="59" t="s">
        <v>0</v>
      </c>
      <c r="I28" s="20"/>
      <c r="J28" s="20"/>
      <c r="K28" s="20"/>
      <c r="L28" s="20"/>
    </row>
    <row r="29" spans="1:12" ht="15" customHeight="1">
      <c r="A29" s="1" t="s">
        <v>202</v>
      </c>
      <c r="B29" s="45" t="s">
        <v>203</v>
      </c>
      <c r="C29" s="45" t="s">
        <v>204</v>
      </c>
      <c r="D29" s="48" t="s">
        <v>0</v>
      </c>
      <c r="E29" s="48" t="s">
        <v>0</v>
      </c>
      <c r="F29" s="48" t="s">
        <v>0</v>
      </c>
      <c r="G29" s="59" t="s">
        <v>0</v>
      </c>
      <c r="I29" s="20"/>
      <c r="J29" s="20"/>
      <c r="K29" s="20"/>
      <c r="L29" s="20"/>
    </row>
    <row r="30" spans="1:12" ht="15" customHeight="1">
      <c r="A30" s="1" t="s">
        <v>72</v>
      </c>
      <c r="B30" s="45" t="s">
        <v>72</v>
      </c>
      <c r="C30" s="45" t="s">
        <v>72</v>
      </c>
      <c r="D30" s="48" t="s">
        <v>72</v>
      </c>
      <c r="E30" s="48" t="s">
        <v>72</v>
      </c>
      <c r="F30" s="48" t="s">
        <v>72</v>
      </c>
      <c r="G30" s="59" t="s">
        <v>72</v>
      </c>
      <c r="I30" s="20"/>
      <c r="J30" s="20"/>
      <c r="K30" s="20"/>
      <c r="L30" s="20"/>
    </row>
    <row r="31" spans="1:13" s="68" customFormat="1" ht="15" customHeight="1">
      <c r="A31" s="15" t="s">
        <v>0</v>
      </c>
      <c r="B31" s="66" t="s">
        <v>195</v>
      </c>
      <c r="C31" s="66" t="s">
        <v>205</v>
      </c>
      <c r="D31" s="67"/>
      <c r="E31" s="67"/>
      <c r="F31" s="67"/>
      <c r="G31" s="61"/>
      <c r="I31" s="69"/>
      <c r="J31" s="69"/>
      <c r="K31" s="69"/>
      <c r="L31" s="69"/>
      <c r="M31" s="69"/>
    </row>
    <row r="32" spans="1:12" ht="15" customHeight="1">
      <c r="A32" s="1" t="s">
        <v>163</v>
      </c>
      <c r="B32" s="45" t="s">
        <v>206</v>
      </c>
      <c r="C32" s="45" t="s">
        <v>207</v>
      </c>
      <c r="D32" s="48" t="s">
        <v>0</v>
      </c>
      <c r="E32" s="48" t="s">
        <v>0</v>
      </c>
      <c r="F32" s="48" t="s">
        <v>0</v>
      </c>
      <c r="G32" s="59" t="s">
        <v>0</v>
      </c>
      <c r="I32" s="20"/>
      <c r="J32" s="20"/>
      <c r="K32" s="20"/>
      <c r="L32" s="20"/>
    </row>
    <row r="33" spans="1:12" ht="15" customHeight="1">
      <c r="A33" s="1" t="s">
        <v>72</v>
      </c>
      <c r="B33" s="45" t="s">
        <v>72</v>
      </c>
      <c r="C33" s="45" t="s">
        <v>72</v>
      </c>
      <c r="D33" s="48" t="s">
        <v>72</v>
      </c>
      <c r="E33" s="48" t="s">
        <v>72</v>
      </c>
      <c r="F33" s="48" t="s">
        <v>72</v>
      </c>
      <c r="G33" s="59" t="s">
        <v>72</v>
      </c>
      <c r="I33" s="20"/>
      <c r="J33" s="20"/>
      <c r="K33" s="20"/>
      <c r="L33" s="20"/>
    </row>
    <row r="34" spans="1:12" ht="15" customHeight="1">
      <c r="A34" s="1" t="s">
        <v>0</v>
      </c>
      <c r="B34" s="45" t="s">
        <v>195</v>
      </c>
      <c r="C34" s="45" t="s">
        <v>208</v>
      </c>
      <c r="D34" s="48" t="s">
        <v>0</v>
      </c>
      <c r="E34" s="48" t="s">
        <v>0</v>
      </c>
      <c r="F34" s="48"/>
      <c r="G34" s="59"/>
      <c r="I34" s="20"/>
      <c r="J34" s="20"/>
      <c r="K34" s="20"/>
      <c r="L34" s="20"/>
    </row>
    <row r="35" spans="1:12" ht="15" customHeight="1">
      <c r="A35" s="1" t="s">
        <v>209</v>
      </c>
      <c r="B35" s="45" t="s">
        <v>210</v>
      </c>
      <c r="C35" s="45" t="s">
        <v>211</v>
      </c>
      <c r="D35" s="48" t="s">
        <v>0</v>
      </c>
      <c r="E35" s="48" t="s">
        <v>0</v>
      </c>
      <c r="F35" s="48" t="s">
        <v>0</v>
      </c>
      <c r="G35" s="59" t="s">
        <v>0</v>
      </c>
      <c r="I35" s="20"/>
      <c r="J35" s="20"/>
      <c r="K35" s="20"/>
      <c r="L35" s="20"/>
    </row>
    <row r="36" spans="1:12" ht="15" customHeight="1">
      <c r="A36" s="1" t="s">
        <v>72</v>
      </c>
      <c r="B36" s="45" t="s">
        <v>72</v>
      </c>
      <c r="C36" s="45" t="s">
        <v>72</v>
      </c>
      <c r="D36" s="48" t="s">
        <v>72</v>
      </c>
      <c r="E36" s="48" t="s">
        <v>72</v>
      </c>
      <c r="F36" s="48" t="s">
        <v>72</v>
      </c>
      <c r="G36" s="59" t="s">
        <v>72</v>
      </c>
      <c r="I36" s="20"/>
      <c r="J36" s="20"/>
      <c r="K36" s="20"/>
      <c r="L36" s="20"/>
    </row>
    <row r="37" spans="1:12" ht="15" customHeight="1">
      <c r="A37" s="1"/>
      <c r="B37" s="60" t="s">
        <v>409</v>
      </c>
      <c r="C37" s="45" t="s">
        <v>397</v>
      </c>
      <c r="D37" s="48"/>
      <c r="E37" s="48"/>
      <c r="F37" s="48"/>
      <c r="G37" s="59"/>
      <c r="I37" s="20"/>
      <c r="J37" s="20"/>
      <c r="K37" s="20"/>
      <c r="L37" s="20"/>
    </row>
    <row r="38" spans="1:13" ht="15" customHeight="1">
      <c r="A38" s="1"/>
      <c r="B38" s="45" t="s">
        <v>398</v>
      </c>
      <c r="C38" s="45" t="s">
        <v>399</v>
      </c>
      <c r="D38" s="48"/>
      <c r="E38" s="48"/>
      <c r="F38" s="48"/>
      <c r="G38" s="59"/>
      <c r="I38" s="7"/>
      <c r="J38" s="21"/>
      <c r="K38" s="21"/>
      <c r="L38" s="21"/>
      <c r="M38" s="21"/>
    </row>
    <row r="39" spans="1:13" ht="15" customHeight="1">
      <c r="A39" s="1"/>
      <c r="B39" s="45" t="s">
        <v>400</v>
      </c>
      <c r="C39" s="45" t="s">
        <v>401</v>
      </c>
      <c r="D39" s="48"/>
      <c r="E39" s="48"/>
      <c r="F39" s="48"/>
      <c r="G39" s="59"/>
      <c r="I39" s="7"/>
      <c r="J39" s="20"/>
      <c r="K39" s="20"/>
      <c r="L39" s="21"/>
      <c r="M39" s="21"/>
    </row>
    <row r="40" spans="1:13" ht="15" customHeight="1">
      <c r="A40" s="1"/>
      <c r="B40" s="45" t="s">
        <v>402</v>
      </c>
      <c r="C40" s="45" t="s">
        <v>403</v>
      </c>
      <c r="D40" s="48"/>
      <c r="E40" s="48"/>
      <c r="F40" s="48">
        <v>992177000</v>
      </c>
      <c r="G40" s="59">
        <v>0.018581545767537712</v>
      </c>
      <c r="I40" s="7"/>
      <c r="J40" s="20"/>
      <c r="K40" s="20"/>
      <c r="L40" s="21"/>
      <c r="M40" s="21"/>
    </row>
    <row r="41" spans="1:13" ht="15" customHeight="1">
      <c r="A41" s="1"/>
      <c r="B41" s="45" t="s">
        <v>404</v>
      </c>
      <c r="C41" s="45" t="s">
        <v>405</v>
      </c>
      <c r="D41" s="48"/>
      <c r="E41" s="48"/>
      <c r="F41" s="48"/>
      <c r="G41" s="59"/>
      <c r="I41" s="7"/>
      <c r="J41" s="20"/>
      <c r="K41" s="20"/>
      <c r="L41" s="21"/>
      <c r="M41" s="21"/>
    </row>
    <row r="42" spans="1:13" ht="15" customHeight="1">
      <c r="A42" s="1"/>
      <c r="B42" s="45" t="s">
        <v>406</v>
      </c>
      <c r="C42" s="45" t="s">
        <v>407</v>
      </c>
      <c r="D42" s="48"/>
      <c r="E42" s="48"/>
      <c r="F42" s="48">
        <v>5013704</v>
      </c>
      <c r="G42" s="59">
        <v>9.389692599292959E-05</v>
      </c>
      <c r="I42" s="7"/>
      <c r="J42" s="21"/>
      <c r="K42" s="21"/>
      <c r="L42" s="21"/>
      <c r="M42" s="21"/>
    </row>
    <row r="43" spans="1:13" ht="15" customHeight="1">
      <c r="A43" s="1" t="s">
        <v>0</v>
      </c>
      <c r="B43" s="45" t="s">
        <v>195</v>
      </c>
      <c r="C43" s="45" t="s">
        <v>212</v>
      </c>
      <c r="D43" s="48" t="s">
        <v>0</v>
      </c>
      <c r="E43" s="48" t="s">
        <v>0</v>
      </c>
      <c r="F43" s="48">
        <v>997190704</v>
      </c>
      <c r="G43" s="59">
        <v>0.01867544269353064</v>
      </c>
      <c r="I43" s="7"/>
      <c r="J43" s="21"/>
      <c r="K43" s="21"/>
      <c r="L43" s="21"/>
      <c r="M43" s="21"/>
    </row>
    <row r="44" spans="1:13" ht="15" customHeight="1">
      <c r="A44" s="1" t="s">
        <v>213</v>
      </c>
      <c r="B44" s="45" t="s">
        <v>214</v>
      </c>
      <c r="C44" s="45" t="s">
        <v>215</v>
      </c>
      <c r="D44" s="48" t="s">
        <v>0</v>
      </c>
      <c r="E44" s="48" t="s">
        <v>0</v>
      </c>
      <c r="F44" s="48"/>
      <c r="G44" s="59" t="s">
        <v>0</v>
      </c>
      <c r="I44" s="7"/>
      <c r="J44" s="20"/>
      <c r="K44" s="20"/>
      <c r="L44" s="21"/>
      <c r="M44" s="21"/>
    </row>
    <row r="45" spans="1:13" ht="15" customHeight="1">
      <c r="A45" s="1" t="s">
        <v>9</v>
      </c>
      <c r="B45" s="45" t="s">
        <v>65</v>
      </c>
      <c r="C45" s="45" t="s">
        <v>216</v>
      </c>
      <c r="D45" s="48" t="s">
        <v>0</v>
      </c>
      <c r="E45" s="48" t="s">
        <v>0</v>
      </c>
      <c r="F45" s="48">
        <v>2355615124</v>
      </c>
      <c r="G45" s="59">
        <v>0.044116090412607854</v>
      </c>
      <c r="I45" s="7"/>
      <c r="J45" s="20"/>
      <c r="K45" s="20"/>
      <c r="L45" s="21"/>
      <c r="M45" s="21"/>
    </row>
    <row r="46" spans="1:13" ht="15" customHeight="1">
      <c r="A46" s="1" t="s">
        <v>12</v>
      </c>
      <c r="B46" s="45" t="s">
        <v>67</v>
      </c>
      <c r="C46" s="45" t="s">
        <v>217</v>
      </c>
      <c r="D46" s="48"/>
      <c r="E46" s="48"/>
      <c r="F46" s="48"/>
      <c r="G46" s="59"/>
      <c r="I46" s="7"/>
      <c r="J46" s="21"/>
      <c r="K46" s="21"/>
      <c r="L46" s="21"/>
      <c r="M46" s="21"/>
    </row>
    <row r="47" spans="1:13" ht="15" customHeight="1">
      <c r="A47" s="1" t="s">
        <v>72</v>
      </c>
      <c r="B47" s="45" t="s">
        <v>72</v>
      </c>
      <c r="C47" s="45" t="s">
        <v>72</v>
      </c>
      <c r="D47" s="48" t="s">
        <v>72</v>
      </c>
      <c r="E47" s="48" t="s">
        <v>72</v>
      </c>
      <c r="F47" s="48" t="s">
        <v>72</v>
      </c>
      <c r="G47" s="59" t="s">
        <v>72</v>
      </c>
      <c r="I47" s="7"/>
      <c r="J47" s="20"/>
      <c r="K47" s="20"/>
      <c r="L47" s="21"/>
      <c r="M47" s="21"/>
    </row>
    <row r="48" spans="1:13" ht="15" customHeight="1">
      <c r="A48" s="1" t="s">
        <v>0</v>
      </c>
      <c r="B48" s="45" t="s">
        <v>195</v>
      </c>
      <c r="C48" s="45" t="s">
        <v>218</v>
      </c>
      <c r="D48" s="48" t="s">
        <v>0</v>
      </c>
      <c r="E48" s="48" t="s">
        <v>0</v>
      </c>
      <c r="F48" s="48">
        <v>2355615124</v>
      </c>
      <c r="G48" s="59">
        <v>0.044116090412607854</v>
      </c>
      <c r="I48" s="7"/>
      <c r="J48" s="21"/>
      <c r="K48" s="21"/>
      <c r="L48" s="21"/>
      <c r="M48" s="21"/>
    </row>
    <row r="49" spans="1:13" s="68" customFormat="1" ht="15" customHeight="1">
      <c r="A49" s="15">
        <v>8</v>
      </c>
      <c r="B49" s="66" t="s">
        <v>219</v>
      </c>
      <c r="C49" s="66" t="s">
        <v>220</v>
      </c>
      <c r="D49" s="67"/>
      <c r="E49" s="67" t="s">
        <v>0</v>
      </c>
      <c r="F49" s="67">
        <v>53395826828</v>
      </c>
      <c r="G49" s="61">
        <v>1</v>
      </c>
      <c r="I49" s="70"/>
      <c r="J49" s="69"/>
      <c r="K49" s="69"/>
      <c r="L49" s="69"/>
      <c r="M49" s="69"/>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73" t="s">
        <v>6</v>
      </c>
      <c r="B1" s="73" t="s">
        <v>221</v>
      </c>
      <c r="C1" s="73" t="s">
        <v>55</v>
      </c>
      <c r="D1" s="73" t="s">
        <v>222</v>
      </c>
      <c r="E1" s="73" t="s">
        <v>223</v>
      </c>
      <c r="F1" s="73" t="s">
        <v>224</v>
      </c>
      <c r="G1" s="73" t="s">
        <v>225</v>
      </c>
      <c r="H1" s="73" t="s">
        <v>226</v>
      </c>
      <c r="I1" s="73"/>
      <c r="J1" s="73" t="s">
        <v>227</v>
      </c>
      <c r="K1" s="73"/>
    </row>
    <row r="2" spans="1:11" ht="15" customHeight="1">
      <c r="A2" s="73"/>
      <c r="B2" s="73"/>
      <c r="C2" s="73"/>
      <c r="D2" s="73"/>
      <c r="E2" s="73"/>
      <c r="F2" s="73"/>
      <c r="G2" s="73"/>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zoomScalePageLayoutView="0" workbookViewId="0" topLeftCell="A1">
      <selection activeCell="D29" sqref="D29"/>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59">
        <v>0.015005679520054082</v>
      </c>
      <c r="E3" s="59">
        <v>0.015005692063656992</v>
      </c>
      <c r="H3" s="34"/>
      <c r="I3" s="33"/>
      <c r="J3" s="33"/>
      <c r="K3" s="33"/>
      <c r="L3" s="42"/>
      <c r="N3" s="18"/>
    </row>
    <row r="4" spans="1:14" ht="31.5">
      <c r="A4" s="1" t="s">
        <v>12</v>
      </c>
      <c r="B4" s="9" t="s">
        <v>256</v>
      </c>
      <c r="C4" s="1" t="s">
        <v>257</v>
      </c>
      <c r="D4" s="59">
        <v>0.0026202930468025186</v>
      </c>
      <c r="E4" s="59">
        <v>0.0027164381066255966</v>
      </c>
      <c r="H4" s="34"/>
      <c r="I4" s="33"/>
      <c r="J4" s="33"/>
      <c r="K4" s="33"/>
      <c r="L4" s="35"/>
      <c r="N4" s="18"/>
    </row>
    <row r="5" spans="1:14" ht="47.25">
      <c r="A5" s="1" t="s">
        <v>15</v>
      </c>
      <c r="B5" s="9" t="s">
        <v>258</v>
      </c>
      <c r="C5" s="1" t="s">
        <v>259</v>
      </c>
      <c r="D5" s="59">
        <v>0.003880338056253454</v>
      </c>
      <c r="E5" s="59">
        <v>0.004020854832489369</v>
      </c>
      <c r="H5" s="34"/>
      <c r="I5" s="33"/>
      <c r="J5" s="33"/>
      <c r="K5" s="33"/>
      <c r="L5" s="42"/>
      <c r="N5" s="18"/>
    </row>
    <row r="6" spans="1:14" ht="31.5">
      <c r="A6" s="1" t="s">
        <v>18</v>
      </c>
      <c r="B6" s="9" t="s">
        <v>260</v>
      </c>
      <c r="C6" s="1" t="s">
        <v>261</v>
      </c>
      <c r="D6" s="59">
        <v>0.0020311624852018635</v>
      </c>
      <c r="E6" s="59">
        <v>0.002104715974690217</v>
      </c>
      <c r="H6" s="34"/>
      <c r="I6" s="33"/>
      <c r="J6" s="33"/>
      <c r="K6" s="33"/>
      <c r="L6" s="42"/>
      <c r="N6" s="18"/>
    </row>
    <row r="7" spans="1:14" ht="31.5">
      <c r="A7" s="1" t="s">
        <v>21</v>
      </c>
      <c r="B7" s="9" t="s">
        <v>262</v>
      </c>
      <c r="C7" s="1" t="s">
        <v>263</v>
      </c>
      <c r="D7" s="59">
        <v>0</v>
      </c>
      <c r="E7" s="59">
        <v>0</v>
      </c>
      <c r="H7" s="34"/>
      <c r="I7" s="33"/>
      <c r="J7" s="33"/>
      <c r="K7" s="33"/>
      <c r="L7" s="42"/>
      <c r="N7" s="18"/>
    </row>
    <row r="8" spans="1:12" ht="31.5">
      <c r="A8" s="1" t="s">
        <v>24</v>
      </c>
      <c r="B8" s="9" t="s">
        <v>264</v>
      </c>
      <c r="C8" s="1" t="s">
        <v>265</v>
      </c>
      <c r="D8" s="59">
        <v>0</v>
      </c>
      <c r="E8" s="59">
        <v>0</v>
      </c>
      <c r="H8" s="34"/>
      <c r="I8" s="33"/>
      <c r="J8" s="33"/>
      <c r="K8" s="33"/>
      <c r="L8" s="33"/>
    </row>
    <row r="9" spans="1:5" ht="47.25">
      <c r="A9" s="1" t="s">
        <v>27</v>
      </c>
      <c r="B9" s="9" t="s">
        <v>266</v>
      </c>
      <c r="C9" s="1" t="s">
        <v>267</v>
      </c>
      <c r="D9" s="59">
        <v>0.0035275800511395034</v>
      </c>
      <c r="E9" s="59">
        <v>0.003655322574990336</v>
      </c>
    </row>
    <row r="10" spans="1:5" ht="15" customHeight="1">
      <c r="A10" s="1" t="s">
        <v>30</v>
      </c>
      <c r="B10" s="9" t="s">
        <v>268</v>
      </c>
      <c r="C10" s="1" t="s">
        <v>269</v>
      </c>
      <c r="D10" s="59">
        <v>0.04129112220202345</v>
      </c>
      <c r="E10" s="59">
        <v>0.0363137504593491</v>
      </c>
    </row>
    <row r="11" spans="1:5" ht="15" customHeight="1">
      <c r="A11" s="1" t="s">
        <v>33</v>
      </c>
      <c r="B11" s="9" t="s">
        <v>270</v>
      </c>
      <c r="C11" s="1" t="s">
        <v>232</v>
      </c>
      <c r="D11" s="59">
        <v>4.7207091011543545</v>
      </c>
      <c r="E11" s="59">
        <v>3.450555668882382</v>
      </c>
    </row>
    <row r="12" spans="1:5" ht="62.25" customHeight="1">
      <c r="A12" s="1" t="s">
        <v>36</v>
      </c>
      <c r="B12" s="10" t="s">
        <v>271</v>
      </c>
      <c r="C12" s="1" t="s">
        <v>272</v>
      </c>
      <c r="D12" s="59">
        <v>0.07959934293759563</v>
      </c>
      <c r="E12" s="59">
        <v>1.5020938886872333</v>
      </c>
    </row>
    <row r="13" spans="1:5" ht="15" customHeight="1">
      <c r="A13" s="4" t="s">
        <v>132</v>
      </c>
      <c r="B13" s="11" t="s">
        <v>273</v>
      </c>
      <c r="C13" s="4" t="s">
        <v>274</v>
      </c>
      <c r="D13" s="61" t="s">
        <v>0</v>
      </c>
      <c r="E13" s="61" t="s">
        <v>0</v>
      </c>
    </row>
    <row r="14" spans="1:5" ht="15" customHeight="1">
      <c r="A14" s="1" t="s">
        <v>9</v>
      </c>
      <c r="B14" s="9" t="s">
        <v>275</v>
      </c>
      <c r="C14" s="1" t="s">
        <v>276</v>
      </c>
      <c r="D14" s="62" t="s">
        <v>0</v>
      </c>
      <c r="E14" s="62" t="s">
        <v>0</v>
      </c>
    </row>
    <row r="15" spans="1:5" ht="15" customHeight="1">
      <c r="A15" s="1" t="s">
        <v>0</v>
      </c>
      <c r="B15" s="9" t="s">
        <v>277</v>
      </c>
      <c r="C15" s="1" t="s">
        <v>278</v>
      </c>
      <c r="D15" s="55">
        <v>51325221357</v>
      </c>
      <c r="E15" s="55">
        <v>45310238651</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51488115835</v>
      </c>
      <c r="E21" s="55">
        <v>51325221357</v>
      </c>
    </row>
    <row r="22" spans="1:5" ht="15.75">
      <c r="A22" s="1" t="s">
        <v>0</v>
      </c>
      <c r="B22" s="9" t="s">
        <v>290</v>
      </c>
      <c r="C22" s="1" t="s">
        <v>291</v>
      </c>
      <c r="D22" s="57">
        <v>5000000</v>
      </c>
      <c r="E22" s="57">
        <v>5000000</v>
      </c>
    </row>
    <row r="23" spans="1:5" ht="31.5">
      <c r="A23" s="1" t="s">
        <v>18</v>
      </c>
      <c r="B23" s="9" t="s">
        <v>292</v>
      </c>
      <c r="C23" s="1" t="s">
        <v>293</v>
      </c>
      <c r="D23" s="63">
        <v>0.0004</v>
      </c>
      <c r="E23" s="63">
        <v>0.0004</v>
      </c>
    </row>
    <row r="24" spans="1:5" ht="31.5">
      <c r="A24" s="1" t="s">
        <v>21</v>
      </c>
      <c r="B24" s="9" t="s">
        <v>294</v>
      </c>
      <c r="C24" s="1" t="s">
        <v>295</v>
      </c>
      <c r="D24" s="59">
        <v>0.8981</v>
      </c>
      <c r="E24" s="59">
        <v>0.9002</v>
      </c>
    </row>
    <row r="25" spans="1:5" ht="31.5">
      <c r="A25" s="1" t="s">
        <v>24</v>
      </c>
      <c r="B25" s="9" t="s">
        <v>296</v>
      </c>
      <c r="C25" s="1" t="s">
        <v>297</v>
      </c>
      <c r="D25" s="59">
        <v>0.0255</v>
      </c>
      <c r="E25" s="59">
        <v>0.0203</v>
      </c>
    </row>
    <row r="26" spans="1:5" ht="15.75">
      <c r="A26" s="1" t="s">
        <v>27</v>
      </c>
      <c r="B26" s="9" t="s">
        <v>298</v>
      </c>
      <c r="C26" s="1" t="s">
        <v>299</v>
      </c>
      <c r="D26" s="46">
        <v>10297.62</v>
      </c>
      <c r="E26" s="64">
        <v>10265.04</v>
      </c>
    </row>
    <row r="27" spans="1:5" ht="31.5">
      <c r="A27" s="1" t="s">
        <v>30</v>
      </c>
      <c r="B27" s="9" t="s">
        <v>300</v>
      </c>
      <c r="C27" s="1" t="s">
        <v>301</v>
      </c>
      <c r="D27" s="47">
        <v>7410</v>
      </c>
      <c r="E27" s="55">
        <v>7000</v>
      </c>
    </row>
    <row r="28" spans="1:5" ht="31.5">
      <c r="A28" s="1" t="s">
        <v>33</v>
      </c>
      <c r="B28" s="9" t="s">
        <v>302</v>
      </c>
      <c r="C28" s="1" t="s">
        <v>234</v>
      </c>
      <c r="D28" s="55">
        <v>413</v>
      </c>
      <c r="E28" s="57">
        <v>418</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73" t="s">
        <v>6</v>
      </c>
      <c r="B1" s="73" t="s">
        <v>303</v>
      </c>
      <c r="C1" s="73" t="s">
        <v>55</v>
      </c>
      <c r="D1" s="73" t="s">
        <v>304</v>
      </c>
      <c r="E1" s="73" t="s">
        <v>305</v>
      </c>
      <c r="F1" s="73"/>
      <c r="G1" s="73"/>
    </row>
    <row r="2" spans="1:7" ht="15" customHeight="1">
      <c r="A2" s="73"/>
      <c r="B2" s="73"/>
      <c r="C2" s="73"/>
      <c r="D2" s="73"/>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73" t="s">
        <v>6</v>
      </c>
      <c r="B1" s="73" t="s">
        <v>122</v>
      </c>
      <c r="C1" s="73" t="s">
        <v>55</v>
      </c>
      <c r="D1" s="73" t="s">
        <v>322</v>
      </c>
      <c r="E1" s="73"/>
    </row>
    <row r="2" spans="1:5" ht="15" customHeight="1">
      <c r="A2" s="73"/>
      <c r="B2" s="73"/>
      <c r="C2" s="73"/>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73" t="s">
        <v>6</v>
      </c>
      <c r="B1" s="73" t="s">
        <v>60</v>
      </c>
      <c r="C1" s="73" t="s">
        <v>55</v>
      </c>
      <c r="D1" s="73" t="s">
        <v>56</v>
      </c>
      <c r="E1" s="73"/>
      <c r="F1" s="73" t="s">
        <v>57</v>
      </c>
      <c r="G1" s="73"/>
      <c r="H1" s="73" t="s">
        <v>58</v>
      </c>
    </row>
    <row r="2" spans="1:8" ht="15" customHeight="1">
      <c r="A2" s="73"/>
      <c r="B2" s="73"/>
      <c r="C2" s="73"/>
      <c r="D2" s="2" t="s">
        <v>323</v>
      </c>
      <c r="E2" s="2" t="s">
        <v>329</v>
      </c>
      <c r="F2" s="2" t="s">
        <v>323</v>
      </c>
      <c r="G2" s="2" t="s">
        <v>329</v>
      </c>
      <c r="H2" s="73"/>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2023-09-07T06:53:47Z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