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11685" windowHeight="957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<sst xmlns="http://schemas.openxmlformats.org/spreadsheetml/2006/main" count="1409" uniqueCount="616">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</sst>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5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45" xfId="0" applyFont="1" applyBorder="1" applyAlignment="1">
      <alignment horizontal="center" vertical="top" wrapText="1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81" fillId="0" borderId="0" xfId="0" applyFont="1" applyAlignment="1">
      <alignment horizontal="center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4" fillId="0" borderId="0" xfId="0" applyFont="1" applyAlignment="1">
      <alignment horizontal="left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46" t="s">
        <v>50</v>
      </c>
      <c r="B2" s="347"/>
      <c r="C2" s="347"/>
      <c r="D2" s="347"/>
      <c r="E2" s="347"/>
      <c r="F2" s="347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48" t="s">
        <v>51</v>
      </c>
      <c r="D3" s="348"/>
      <c r="E3" s="348"/>
      <c r="F3" s="348"/>
      <c r="G3" s="348"/>
      <c r="H3" s="348"/>
      <c r="I3" s="348"/>
      <c r="J3" s="348"/>
      <c r="K3" s="348"/>
      <c r="L3" s="348"/>
      <c r="M3" s="349" t="s">
        <v>23</v>
      </c>
      <c r="N3" s="356"/>
      <c r="O3" s="363" t="s">
        <v>24</v>
      </c>
      <c r="P3" s="364"/>
      <c r="Q3" s="349" t="s">
        <v>5</v>
      </c>
      <c r="R3" s="349"/>
      <c r="S3" s="356"/>
      <c r="T3" s="351"/>
      <c r="U3" s="358" t="s">
        <v>26</v>
      </c>
      <c r="V3" s="359"/>
      <c r="W3" s="360" t="s">
        <v>25</v>
      </c>
    </row>
    <row r="4" spans="1:23" ht="12.75" customHeight="1">
      <c r="A4" s="356" t="s">
        <v>27</v>
      </c>
      <c r="B4" s="349" t="s">
        <v>28</v>
      </c>
      <c r="C4" s="349" t="s">
        <v>29</v>
      </c>
      <c r="D4" s="349" t="s">
        <v>30</v>
      </c>
      <c r="E4" s="349" t="s">
        <v>31</v>
      </c>
      <c r="F4" s="349" t="s">
        <v>32</v>
      </c>
      <c r="G4" s="349" t="s">
        <v>33</v>
      </c>
      <c r="H4" s="352" t="s">
        <v>52</v>
      </c>
      <c r="I4" s="349" t="s">
        <v>34</v>
      </c>
      <c r="J4" s="351"/>
      <c r="K4" s="349" t="s">
        <v>35</v>
      </c>
      <c r="L4" s="349" t="s">
        <v>36</v>
      </c>
      <c r="M4" s="349" t="s">
        <v>35</v>
      </c>
      <c r="N4" s="349" t="s">
        <v>37</v>
      </c>
      <c r="O4" s="349" t="s">
        <v>35</v>
      </c>
      <c r="P4" s="349" t="s">
        <v>37</v>
      </c>
      <c r="Q4" s="349" t="s">
        <v>38</v>
      </c>
      <c r="R4" s="349" t="s">
        <v>39</v>
      </c>
      <c r="S4" s="349" t="s">
        <v>36</v>
      </c>
      <c r="T4" s="349" t="s">
        <v>39</v>
      </c>
      <c r="U4" s="352" t="s">
        <v>36</v>
      </c>
      <c r="V4" s="349" t="s">
        <v>39</v>
      </c>
      <c r="W4" s="361"/>
    </row>
    <row r="5" spans="1:23">
      <c r="A5" s="351"/>
      <c r="B5" s="351"/>
      <c r="C5" s="351"/>
      <c r="D5" s="351"/>
      <c r="E5" s="351"/>
      <c r="F5" s="351"/>
      <c r="G5" s="351"/>
      <c r="H5" s="353"/>
      <c r="I5" s="106" t="s">
        <v>40</v>
      </c>
      <c r="J5" s="106" t="s">
        <v>41</v>
      </c>
      <c r="K5" s="351"/>
      <c r="L5" s="351"/>
      <c r="M5" s="351"/>
      <c r="N5" s="351"/>
      <c r="O5" s="351"/>
      <c r="P5" s="351"/>
      <c r="Q5" s="350"/>
      <c r="R5" s="350"/>
      <c r="S5" s="351"/>
      <c r="T5" s="350"/>
      <c r="U5" s="353"/>
      <c r="V5" s="357"/>
      <c r="W5" s="36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54" t="s">
        <v>5</v>
      </c>
      <c r="B179" s="355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70" t="s">
        <v>210</v>
      </c>
      <c r="B1" s="370"/>
      <c r="C1" s="370"/>
      <c r="D1" s="370"/>
      <c r="E1" s="370"/>
      <c r="F1" s="370"/>
      <c r="G1" s="370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71" t="e">
        <f>#REF!</f>
        <v>#REF!</v>
      </c>
      <c r="C2" s="372"/>
      <c r="D2" s="372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69"/>
      <c r="C3" s="369"/>
      <c r="D3" s="369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65">
        <v>41948</v>
      </c>
      <c r="C4" s="365"/>
      <c r="D4" s="365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65">
        <v>41949</v>
      </c>
      <c r="C5" s="365"/>
      <c r="D5" s="365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69">
        <v>111000</v>
      </c>
      <c r="C6" s="369"/>
      <c r="D6" s="369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7">
        <f>+$B$6*$F$7/$C$7</f>
        <v>111000</v>
      </c>
      <c r="C8" s="367"/>
      <c r="D8" s="367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65" t="s">
        <v>226</v>
      </c>
      <c r="C9" s="365"/>
      <c r="D9" s="365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69" t="e">
        <f>VLOOKUP(I11,#REF!,4,0)*1000</f>
        <v>#REF!</v>
      </c>
      <c r="C11" s="369"/>
      <c r="D11" s="369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7" t="e">
        <f>+ ROUND((B11-B19)*F10/C10,0)</f>
        <v>#REF!</v>
      </c>
      <c r="C12" s="367"/>
      <c r="D12" s="367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8" t="s">
        <v>212</v>
      </c>
      <c r="C13" s="368"/>
      <c r="D13" s="368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7">
        <f>+IF($E$13=1,ROUNDDOWN($B$8*$F$10/$C$10,0),IF(MROUND($B$8*$F$10/$C$10,10)-($B$8*$F$10/$C$10)&gt;0,MROUND($B$8*$F$10/$C$10,10)-10,MROUND($B$8*$F$10/$C$10,10)))</f>
        <v>55500</v>
      </c>
      <c r="C14" s="367"/>
      <c r="D14" s="367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7">
        <f>ROUNDDOWN($B$8*$F$10/$C$10,0)-B14</f>
        <v>0</v>
      </c>
      <c r="C15" s="367"/>
      <c r="D15" s="367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8" t="s">
        <v>223</v>
      </c>
      <c r="C16" s="368"/>
      <c r="D16" s="368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69">
        <v>10000</v>
      </c>
      <c r="C17" s="369"/>
      <c r="D17" s="369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7">
        <f>+IF($E$16=1,B17*B15,0)</f>
        <v>0</v>
      </c>
      <c r="C18" s="367"/>
      <c r="D18" s="367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69">
        <v>10000</v>
      </c>
      <c r="C19" s="369"/>
      <c r="D19" s="369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7">
        <f>+B19*B14</f>
        <v>555000000</v>
      </c>
      <c r="C20" s="367"/>
      <c r="D20" s="367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65"/>
      <c r="C21" s="365"/>
      <c r="D21" s="365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66" t="s">
        <v>241</v>
      </c>
      <c r="F23" s="366"/>
      <c r="G23" s="366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46" zoomScaleNormal="100" workbookViewId="0">
      <selection activeCell="F25" sqref="F25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4" t="s">
        <v>586</v>
      </c>
      <c r="B1" s="394"/>
      <c r="C1" s="394"/>
      <c r="D1" s="394"/>
      <c r="E1" s="394"/>
      <c r="F1" s="394"/>
    </row>
    <row r="2" spans="1:9" ht="15.75" customHeight="1">
      <c r="A2" s="413" t="s">
        <v>587</v>
      </c>
      <c r="B2" s="413"/>
      <c r="C2" s="413"/>
      <c r="D2" s="413"/>
      <c r="E2" s="413"/>
      <c r="F2" s="413"/>
    </row>
    <row r="3" spans="1:9" ht="25.5" customHeight="1">
      <c r="A3" s="414" t="s">
        <v>588</v>
      </c>
      <c r="B3" s="414"/>
      <c r="C3" s="414"/>
      <c r="D3" s="414"/>
      <c r="E3" s="414"/>
      <c r="F3" s="414"/>
    </row>
    <row r="4" spans="1:9" ht="26.25" customHeight="1">
      <c r="A4" s="415" t="s">
        <v>589</v>
      </c>
      <c r="B4" s="415"/>
      <c r="C4" s="415"/>
      <c r="D4" s="415"/>
      <c r="E4" s="415"/>
      <c r="F4" s="41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405" t="s">
        <v>594</v>
      </c>
      <c r="B18" s="405"/>
      <c r="C18" s="405"/>
      <c r="D18" s="161" t="str">
        <f>"Từ ngày "&amp;TEXT(G18,"dd/mm/yyyy;@")&amp;" đến "&amp;TEXT(G19,"dd/mm/yyyy;@")</f>
        <v>Từ ngày 07/06/2023 đến 13/06/2023</v>
      </c>
      <c r="G18" s="169">
        <v>45084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07/06/2023 to 13/06/2023</v>
      </c>
      <c r="G19" s="169">
        <v>45090</v>
      </c>
      <c r="H19" s="197"/>
    </row>
    <row r="20" spans="1:11" s="177" customFormat="1" ht="15.75" customHeight="1">
      <c r="A20" s="405" t="s">
        <v>590</v>
      </c>
      <c r="B20" s="405"/>
      <c r="C20" s="405"/>
      <c r="D20" s="161">
        <f>G19+2</f>
        <v>45092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45092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06" t="s">
        <v>531</v>
      </c>
      <c r="B23" s="407"/>
      <c r="C23" s="408" t="s">
        <v>542</v>
      </c>
      <c r="D23" s="407"/>
      <c r="E23" s="313" t="s">
        <v>543</v>
      </c>
      <c r="F23" s="185" t="s">
        <v>575</v>
      </c>
      <c r="K23" s="186"/>
    </row>
    <row r="24" spans="1:11" ht="15.75" customHeight="1">
      <c r="A24" s="409" t="s">
        <v>27</v>
      </c>
      <c r="B24" s="410"/>
      <c r="C24" s="411" t="s">
        <v>330</v>
      </c>
      <c r="D24" s="412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45090</v>
      </c>
      <c r="F25" s="277">
        <v>45083</v>
      </c>
      <c r="G25" s="182"/>
      <c r="K25" s="186"/>
    </row>
    <row r="26" spans="1:11" ht="15.75" customHeight="1">
      <c r="A26" s="416" t="s">
        <v>595</v>
      </c>
      <c r="B26" s="417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418">
        <v>1</v>
      </c>
      <c r="B28" s="419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420">
        <v>1.1000000000000001</v>
      </c>
      <c r="B30" s="421"/>
      <c r="C30" s="205" t="s">
        <v>597</v>
      </c>
      <c r="D30" s="206"/>
      <c r="E30" s="320">
        <f>F34</f>
        <v>45559475208</v>
      </c>
      <c r="F30" s="282">
        <v>45321204114</v>
      </c>
      <c r="G30" s="207"/>
      <c r="H30" s="208"/>
      <c r="I30" s="207"/>
      <c r="K30" s="186"/>
    </row>
    <row r="31" spans="1:11" ht="15.75" customHeight="1">
      <c r="A31" s="422">
        <v>1.2</v>
      </c>
      <c r="B31" s="423"/>
      <c r="C31" s="209" t="s">
        <v>598</v>
      </c>
      <c r="D31" s="210"/>
      <c r="E31" s="321">
        <f>F35</f>
        <v>9111.89</v>
      </c>
      <c r="F31" s="283">
        <v>9064.24</v>
      </c>
      <c r="G31" s="207"/>
      <c r="H31" s="208"/>
      <c r="I31" s="207"/>
      <c r="K31" s="186"/>
    </row>
    <row r="32" spans="1:11" ht="15.75" customHeight="1">
      <c r="A32" s="418">
        <v>2</v>
      </c>
      <c r="B32" s="419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8">
        <v>2.1</v>
      </c>
      <c r="B34" s="389"/>
      <c r="C34" s="205" t="s">
        <v>599</v>
      </c>
      <c r="D34" s="206"/>
      <c r="E34" s="320">
        <v>46042774134</v>
      </c>
      <c r="F34" s="282">
        <v>45559475208</v>
      </c>
      <c r="G34" s="213"/>
      <c r="H34" s="208"/>
      <c r="I34" s="207"/>
      <c r="K34" s="214"/>
    </row>
    <row r="35" spans="1:11" ht="15.75" customHeight="1">
      <c r="A35" s="403">
        <v>2.2000000000000002</v>
      </c>
      <c r="B35" s="404"/>
      <c r="C35" s="215" t="s">
        <v>600</v>
      </c>
      <c r="D35" s="204"/>
      <c r="E35" s="321">
        <v>9208.5499999999993</v>
      </c>
      <c r="F35" s="283">
        <v>9111.89</v>
      </c>
      <c r="G35" s="275"/>
      <c r="H35" s="208"/>
      <c r="I35" s="207"/>
    </row>
    <row r="36" spans="1:11" ht="15.75" customHeight="1">
      <c r="A36" s="381">
        <v>3</v>
      </c>
      <c r="B36" s="383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483298926</v>
      </c>
      <c r="F37" s="287">
        <v>238271094</v>
      </c>
      <c r="G37" s="222"/>
      <c r="H37" s="208"/>
      <c r="I37" s="207"/>
    </row>
    <row r="38" spans="1:11" ht="15.75" customHeight="1">
      <c r="A38" s="399">
        <v>3.1</v>
      </c>
      <c r="B38" s="400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483298926</v>
      </c>
      <c r="F39" s="287">
        <v>238271094</v>
      </c>
      <c r="G39" s="213"/>
      <c r="H39" s="208"/>
      <c r="I39" s="207"/>
    </row>
    <row r="40" spans="1:11" ht="15.75" customHeight="1">
      <c r="A40" s="390">
        <v>3.2</v>
      </c>
      <c r="B40" s="391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81">
        <v>4</v>
      </c>
      <c r="B42" s="382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96.659999999999854</v>
      </c>
      <c r="F43" s="290">
        <v>47.649999999999636</v>
      </c>
      <c r="G43" s="304"/>
      <c r="H43" s="208"/>
      <c r="I43" s="207"/>
    </row>
    <row r="44" spans="1:11" ht="15.75" customHeight="1">
      <c r="A44" s="381">
        <v>5</v>
      </c>
      <c r="B44" s="382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8">
        <v>5.0999999999999996</v>
      </c>
      <c r="B46" s="389"/>
      <c r="C46" s="236" t="s">
        <v>601</v>
      </c>
      <c r="D46" s="206"/>
      <c r="E46" s="331">
        <v>54276552540</v>
      </c>
      <c r="F46" s="293">
        <v>54276552540</v>
      </c>
      <c r="G46" s="208"/>
      <c r="H46" s="208"/>
      <c r="I46" s="207"/>
    </row>
    <row r="47" spans="1:11" ht="15.75" customHeight="1">
      <c r="A47" s="388">
        <v>5.2</v>
      </c>
      <c r="B47" s="389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1" t="s">
        <v>596</v>
      </c>
      <c r="B48" s="402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81">
        <v>1</v>
      </c>
      <c r="B50" s="383"/>
      <c r="C50" s="198" t="s">
        <v>559</v>
      </c>
      <c r="D50" s="243"/>
      <c r="E50" s="334">
        <f>F52</f>
        <v>6560</v>
      </c>
      <c r="F50" s="294">
        <v>6530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81">
        <v>2</v>
      </c>
      <c r="B52" s="382"/>
      <c r="C52" s="244" t="s">
        <v>561</v>
      </c>
      <c r="D52" s="245"/>
      <c r="E52" s="334">
        <v>6980</v>
      </c>
      <c r="F52" s="296">
        <v>6560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86">
        <v>3</v>
      </c>
      <c r="B54" s="387"/>
      <c r="C54" s="216" t="s">
        <v>563</v>
      </c>
      <c r="D54" s="224"/>
      <c r="E54" s="336">
        <f>(E52-E50)/E50</f>
        <v>6.402439024390244E-2</v>
      </c>
      <c r="F54" s="297">
        <v>4.5941807044410417E-3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86">
        <v>4</v>
      </c>
      <c r="B56" s="387"/>
      <c r="C56" s="395" t="s">
        <v>603</v>
      </c>
      <c r="D56" s="396"/>
      <c r="E56" s="337"/>
      <c r="F56" s="298"/>
      <c r="H56" s="208"/>
      <c r="I56" s="207"/>
    </row>
    <row r="57" spans="1:9" ht="15.75" customHeight="1">
      <c r="A57" s="247"/>
      <c r="B57" s="248"/>
      <c r="C57" s="397"/>
      <c r="D57" s="398"/>
      <c r="E57" s="335"/>
      <c r="F57" s="295"/>
      <c r="H57" s="208"/>
      <c r="I57" s="207"/>
    </row>
    <row r="58" spans="1:9" ht="15.75" customHeight="1">
      <c r="A58" s="388">
        <v>4.0999999999999996</v>
      </c>
      <c r="B58" s="389"/>
      <c r="C58" s="249" t="s">
        <v>604</v>
      </c>
      <c r="D58" s="250"/>
      <c r="E58" s="328">
        <f>E52-E35</f>
        <v>-2228.5499999999993</v>
      </c>
      <c r="F58" s="290">
        <v>-2551.8899999999994</v>
      </c>
      <c r="G58" s="207"/>
      <c r="H58" s="208"/>
      <c r="I58" s="207"/>
    </row>
    <row r="59" spans="1:9" ht="15.75" customHeight="1">
      <c r="A59" s="390">
        <v>4.2</v>
      </c>
      <c r="B59" s="391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-0.24200878531364867</v>
      </c>
      <c r="F60" s="300">
        <v>-0.2800615459580833</v>
      </c>
      <c r="G60" s="246"/>
      <c r="H60" s="208"/>
      <c r="I60" s="207"/>
    </row>
    <row r="61" spans="1:9" ht="15.75" customHeight="1">
      <c r="A61" s="386">
        <v>5</v>
      </c>
      <c r="B61" s="387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8">
        <v>5.0999999999999996</v>
      </c>
      <c r="B63" s="389"/>
      <c r="C63" s="236" t="s">
        <v>605</v>
      </c>
      <c r="D63" s="255"/>
      <c r="E63" s="331">
        <v>9380</v>
      </c>
      <c r="F63" s="293">
        <v>9380</v>
      </c>
      <c r="G63" s="213"/>
      <c r="H63" s="208"/>
      <c r="I63" s="207"/>
    </row>
    <row r="64" spans="1:9" ht="15.75" customHeight="1" thickBot="1">
      <c r="A64" s="392">
        <v>5.2</v>
      </c>
      <c r="B64" s="39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385" t="s">
        <v>615</v>
      </c>
      <c r="F69" s="385"/>
    </row>
    <row r="70" spans="1:8">
      <c r="B70" s="270" t="s">
        <v>609</v>
      </c>
      <c r="D70" s="261"/>
      <c r="E70" s="384" t="s">
        <v>571</v>
      </c>
      <c r="F70" s="385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iZvdoB91a80bRFqeydDp/6fFTdg=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JiqAUiYCibHcPLwJ4LQNVuQjfyE=</DigestValue>
    </Reference>
  </SignedInfo>
  <SignatureValue>nQfACyXLzWR3kB6B9V6zylEaX83tRqXLB8/PfOxOHpqUgobLvyh/p8iVJ6NhvYN31/bxFl0Pd1xJ
/rK4IYmDsd4ao66VxCg7s8RuJPJ4Y7HrbXApbglY2fqiJKiM/YnmwXHUJYbok1LcWK+kY0qH5N19
j8+OtHJIzrS+i4Jqq34=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ozCCm85zTfldbmDgsPtVMd/U3oQ=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PTUpAoFtqp0y8ab2ibH0H/jAgko=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2023-06-14T08:54:26Z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2023-06-14T08:54:26Z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kSE3VvZ/6aESwgosvXoOZOsEUgU=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5bQcRevvWHJwgYT5O/vFVT5VuV4=</DigestValue>
    </Reference>
  </SignedInfo>
  <SignatureValue>l7a79Ge2/VhTdx8qj90o0q1S4FGb/9oc8wn5Q7SFZBEAq1RnWNBCGBNXx4brg1aYxAA6kCNSSgN+
n7v3W2ooJ84p9dyT9bLgZUARrgWhDvEwG7mj0kjG2C2z1E7fTEXTnWQ7YQ+U8aA4vgK4vWc4xFUU
T5W3iXWa51i92ywhIY4=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2WjYi7RZx3AQJV3tkgNwTtGHqtg=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PTUpAoFtqp0y8ab2ibH0H/jAgko=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J6BnocuF3e/srlXnxE0vaONaUw4=</DigestValue>
      </Reference>
      <Reference URI="/xl/worksheets/sheet3.xml?ContentType=application/vnd.openxmlformats-officedocument.spreadsheetml.worksheet+xml">
        <DigestMethod Algorithm="http://www.w3.org/2000/09/xmldsig#sha1"/>
        <DigestValue>Zdwm1nj2FtT5o23WJbIwVIkqtQw=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ozCCm85zTfldbmDgsPtVMd/U3oQ=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2023-06-14T09:42:27Z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2023-06-14T09:42:27Z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2023-05-17T04:07:15Z</cp:lastPrinted>
  <dcterms:created xsi:type="dcterms:W3CDTF">2014-09-25T08:23:57Z</dcterms:created>
  <dcterms:modified xsi:type="dcterms:W3CDTF">2023-06-14T08:40:56Z</dcterms:modified>
</cp:coreProperties>
</file>