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00" firstSheet="1" activeTab="5"/>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số. Đơn vị tính x 1 (hoặc %)
Dữ liệu động đầu vào hợp lệ khi chỉ được thêm dòng trên ô này.</t>
        </r>
      </text>
    </comment>
    <comment ref="E6" authorId="0">
      <text>
        <r>
          <rPr>
            <sz val="10"/>
            <rFont val="Arial"/>
            <family val="0"/>
          </rPr>
          <t>Ô chỉ tiêu có định dạng số. Đơn vị tính x 1 (hoặc %)
Dữ liệu động đầu vào hợp lệ khi chỉ được thêm dòng trên ô này.</t>
        </r>
      </text>
    </comment>
    <comment ref="F6" authorId="0">
      <text>
        <r>
          <rPr>
            <sz val="10"/>
            <rFont val="Arial"/>
            <family val="0"/>
          </rPr>
          <t>Ô chỉ tiêu có định dạng số. Đơn vị tính x 1 (hoặc %)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ký tự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A21" authorId="0">
      <text>
        <r>
          <rPr>
            <sz val="10"/>
            <rFont val="Arial"/>
            <family val="0"/>
          </rPr>
          <t>Ô chỉ tiêu có định dạng ký tự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E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E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2" authorId="0">
      <text>
        <r>
          <rPr>
            <sz val="10"/>
            <rFont val="Arial"/>
            <family val="0"/>
          </rPr>
          <t>Ô chỉ tiêu có định dạng ký tự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A24" authorId="0">
      <text>
        <r>
          <rPr>
            <sz val="10"/>
            <rFont val="Arial"/>
            <family val="0"/>
          </rPr>
          <t>Ô chỉ tiêu có định dạng ký tự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ký tự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D48"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F12"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24" authorId="0">
      <text>
        <r>
          <rPr>
            <sz val="10"/>
            <rFont val="Arial"/>
            <family val="0"/>
          </rPr>
          <t>Ô chỉ tiêu có định dạng số. Đơn vị tính x 1 (hoặc %)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F24" authorId="0">
      <text>
        <r>
          <rPr>
            <sz val="10"/>
            <rFont val="Arial"/>
            <family val="0"/>
          </rPr>
          <t>Ô chỉ tiêu có định dạng số. Đơn vị tính x 1 (hoặc %)
Dữ liệu động đầu vào hợp lệ khi chỉ được thêm dòng trên ô này.</t>
        </r>
      </text>
    </comment>
    <comment ref="G24" authorId="0">
      <text>
        <r>
          <rPr>
            <sz val="10"/>
            <rFont val="Arial"/>
            <family val="0"/>
          </rPr>
          <t>Ô chỉ tiêu có định dạng số. Đơn vị tính x 1 (hoặc %)
Dữ liệu động đầu vào hợp lệ khi chỉ được thêm dòng trên ô này.</t>
        </r>
      </text>
    </comment>
    <comment ref="D25"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x 1 (hoặc %)</t>
        </r>
      </text>
    </comment>
    <comment ref="F25" authorId="0">
      <text>
        <r>
          <rPr>
            <sz val="10"/>
            <rFont val="Arial"/>
            <family val="0"/>
          </rPr>
          <t>Ô chỉ tiêu có định dạng số. Đơn vị tính x 1 (hoặc %)</t>
        </r>
      </text>
    </comment>
    <comment ref="G25" authorId="0">
      <text>
        <r>
          <rPr>
            <sz val="10"/>
            <rFont val="Arial"/>
            <family val="0"/>
          </rPr>
          <t>Ô chỉ tiêu có định dạng số. Đơn vị tính x 1 (hoặc %)</t>
        </r>
      </text>
    </comment>
    <comment ref="A27" authorId="0">
      <text>
        <r>
          <rPr>
            <sz val="10"/>
            <rFont val="Arial"/>
            <family val="0"/>
          </rPr>
          <t>Ô chỉ tiêu có định dạng số. Đơn vị tính x 1 (hoặc %)
Dữ liệu động đầu vào hợp lệ khi chỉ được thêm dòng trên ô này.</t>
        </r>
      </text>
    </comment>
    <comment ref="B27" authorId="0">
      <text>
        <r>
          <rPr>
            <sz val="10"/>
            <rFont val="Arial"/>
            <family val="0"/>
          </rPr>
          <t>Ô chỉ tiêu có định dạng ký tự
Dữ liệu động đầu vào hợp lệ khi chỉ được thêm dòng trên ô này.</t>
        </r>
      </text>
    </comment>
    <comment ref="C27"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
Dữ liệu động đầu vào hợp lệ khi chỉ được thêm dòng trên ô này.</t>
        </r>
      </text>
    </comment>
    <comment ref="E27" authorId="0">
      <text>
        <r>
          <rPr>
            <sz val="10"/>
            <rFont val="Arial"/>
            <family val="0"/>
          </rPr>
          <t>Ô chỉ tiêu có định dạng số. Đơn vị tính x 1 (hoặc %)
Dữ liệu động đầu vào hợp lệ khi chỉ được thêm dòng trên ô này.</t>
        </r>
      </text>
    </comment>
    <comment ref="F27" authorId="0">
      <text>
        <r>
          <rPr>
            <sz val="10"/>
            <rFont val="Arial"/>
            <family val="0"/>
          </rPr>
          <t>Ô chỉ tiêu có định dạng số. Đơn vị tính x 1 (hoặc %)
Dữ liệu động đầu vào hợp lệ khi chỉ được thêm dòng trên ô này.</t>
        </r>
      </text>
    </comment>
    <comment ref="G27"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F28" authorId="0">
      <text>
        <r>
          <rPr>
            <sz val="10"/>
            <rFont val="Arial"/>
            <family val="0"/>
          </rPr>
          <t>Ô chỉ tiêu có định dạng số. Đơn vị tính x 1 (hoặc %)</t>
        </r>
      </text>
    </comment>
    <comment ref="G28"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G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G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G34"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t>
        </r>
      </text>
    </comment>
    <comment ref="E36" authorId="0">
      <text>
        <r>
          <rPr>
            <sz val="10"/>
            <rFont val="Arial"/>
            <family val="0"/>
          </rPr>
          <t>Ô chỉ tiêu có định dạng số. Đơn vị tính x 1 (hoặc %)</t>
        </r>
      </text>
    </comment>
    <comment ref="F36" authorId="0">
      <text>
        <r>
          <rPr>
            <sz val="10"/>
            <rFont val="Arial"/>
            <family val="0"/>
          </rPr>
          <t>Ô chỉ tiêu có định dạng số. Đơn vị tính x 1 (hoặc %)</t>
        </r>
      </text>
    </comment>
    <comment ref="G36" authorId="0">
      <text>
        <r>
          <rPr>
            <sz val="10"/>
            <rFont val="Arial"/>
            <family val="0"/>
          </rPr>
          <t>Ô chỉ tiêu có định dạng số. Đơn vị tính x 1 (hoặc %)</t>
        </r>
      </text>
    </comment>
    <comment ref="A43" authorId="0">
      <text>
        <r>
          <rPr>
            <sz val="10"/>
            <rFont val="Arial"/>
            <family val="0"/>
          </rPr>
          <t>Ô chỉ tiêu có định dạng số. Đơn vị tính x 1 (hoặc %)
Dữ liệu động đầu vào hợp lệ khi chỉ được thêm dòng trên ô này.</t>
        </r>
      </text>
    </comment>
    <comment ref="B43" authorId="0">
      <text>
        <r>
          <rPr>
            <sz val="10"/>
            <rFont val="Arial"/>
            <family val="0"/>
          </rPr>
          <t>Ô chỉ tiêu có định dạng ký tự
Dữ liệu động đầu vào hợp lệ khi chỉ được thêm dòng trên ô này.</t>
        </r>
      </text>
    </comment>
    <comment ref="C43" authorId="0">
      <text>
        <r>
          <rPr>
            <sz val="10"/>
            <rFont val="Arial"/>
            <family val="0"/>
          </rPr>
          <t>Ô chỉ tiêu có định dạng số. Đơn vị tính x 1 (hoặc %)
Dữ liệu động đầu vào hợp lệ khi chỉ được thêm dòng trên ô này.</t>
        </r>
      </text>
    </comment>
    <comment ref="D43" authorId="0">
      <text>
        <r>
          <rPr>
            <sz val="10"/>
            <rFont val="Arial"/>
            <family val="0"/>
          </rPr>
          <t>Ô chỉ tiêu có định dạng số. Đơn vị tính x 1 (hoặc %)
Dữ liệu động đầu vào hợp lệ khi chỉ được thêm dòng trên ô này.</t>
        </r>
      </text>
    </comment>
    <comment ref="E43" authorId="0">
      <text>
        <r>
          <rPr>
            <sz val="10"/>
            <rFont val="Arial"/>
            <family val="0"/>
          </rPr>
          <t>Ô chỉ tiêu có định dạng số. Đơn vị tính x 1 (hoặc %)
Dữ liệu động đầu vào hợp lệ khi chỉ được thêm dòng trên ô này.</t>
        </r>
      </text>
    </comment>
    <comment ref="F43" authorId="0">
      <text>
        <r>
          <rPr>
            <sz val="10"/>
            <rFont val="Arial"/>
            <family val="0"/>
          </rPr>
          <t>Ô chỉ tiêu có định dạng số. Đơn vị tính x 1 (hoặc %)
Dữ liệu động đầu vào hợp lệ khi chỉ được thêm dòng trên ô này.</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G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G45" authorId="0">
      <text>
        <r>
          <rPr>
            <sz val="10"/>
            <rFont val="Arial"/>
            <family val="0"/>
          </rPr>
          <t>Ô chỉ tiêu có định dạng số. Đơn vị tính x 1 (hoặc %)</t>
        </r>
      </text>
    </comment>
    <comment ref="A47" authorId="0">
      <text>
        <r>
          <rPr>
            <sz val="10"/>
            <rFont val="Arial"/>
            <family val="0"/>
          </rPr>
          <t>Ô chỉ tiêu có định dạng ký tự
Dữ liệu động đầu vào hợp lệ khi chỉ được thêm dòng trên ô này.</t>
        </r>
      </text>
    </comment>
    <comment ref="B47" authorId="0">
      <text>
        <r>
          <rPr>
            <sz val="10"/>
            <rFont val="Arial"/>
            <family val="0"/>
          </rPr>
          <t>Ô chỉ tiêu có định dạng ký tự
Dữ liệu động đầu vào hợp lệ khi chỉ được thêm dòng trên ô này.</t>
        </r>
      </text>
    </comment>
    <comment ref="C47" authorId="0">
      <text>
        <r>
          <rPr>
            <sz val="10"/>
            <rFont val="Arial"/>
            <family val="0"/>
          </rPr>
          <t>Ô chỉ tiêu có định dạng ký tự
Dữ liệu động đầu vào hợp lệ khi chỉ được thêm dòng trên ô này.</t>
        </r>
      </text>
    </comment>
    <comment ref="D47" authorId="0">
      <text>
        <r>
          <rPr>
            <sz val="10"/>
            <rFont val="Arial"/>
            <family val="0"/>
          </rPr>
          <t>Ô chỉ tiêu có định dạng số. Đơn vị tính x 1 (hoặc %)
Dữ liệu động đầu vào hợp lệ khi chỉ được thêm dòng trên ô này.</t>
        </r>
      </text>
    </comment>
    <comment ref="E47" authorId="0">
      <text>
        <r>
          <rPr>
            <sz val="10"/>
            <rFont val="Arial"/>
            <family val="0"/>
          </rPr>
          <t>Ô chỉ tiêu có định dạng số. Đơn vị tính x 1 (hoặc %)
Dữ liệu động đầu vào hợp lệ khi chỉ được thêm dòng trên ô này.</t>
        </r>
      </text>
    </comment>
    <comment ref="F47" authorId="0">
      <text>
        <r>
          <rPr>
            <sz val="10"/>
            <rFont val="Arial"/>
            <family val="0"/>
          </rPr>
          <t>Ô chỉ tiêu có định dạng số. Đơn vị tính x 1 (hoặc %)
Dữ liệu động đầu vào hợp lệ khi chỉ được thêm dòng trên ô này.</t>
        </r>
      </text>
    </comment>
    <comment ref="A49" authorId="0">
      <text>
        <r>
          <rPr>
            <sz val="10"/>
            <rFont val="Arial"/>
            <family val="0"/>
          </rPr>
          <t>Ô chỉ tiêu có định dạng ký tự
Dữ liệu động đầu vào hợp lệ khi chỉ được thêm dòng trên ô này.</t>
        </r>
      </text>
    </comment>
    <comment ref="B49" authorId="0">
      <text>
        <r>
          <rPr>
            <sz val="10"/>
            <rFont val="Arial"/>
            <family val="0"/>
          </rPr>
          <t>Ô chỉ tiêu có định dạng ký tự
Dữ liệu động đầu vào hợp lệ khi chỉ được thêm dòng trên ô này.</t>
        </r>
      </text>
    </comment>
    <comment ref="C49" authorId="0">
      <text>
        <r>
          <rPr>
            <sz val="10"/>
            <rFont val="Arial"/>
            <family val="0"/>
          </rPr>
          <t>Ô chỉ tiêu có định dạng ký tự
Dữ liệu động đầu vào hợp lệ khi chỉ được thêm dòng trên ô này.</t>
        </r>
      </text>
    </comment>
    <comment ref="D49" authorId="0">
      <text>
        <r>
          <rPr>
            <sz val="10"/>
            <rFont val="Arial"/>
            <family val="0"/>
          </rPr>
          <t>Ô chỉ tiêu có định dạng số. Đơn vị tính x 1 (hoặc %)
Dữ liệu động đầu vào hợp lệ khi chỉ được thêm dòng trên ô này.</t>
        </r>
      </text>
    </comment>
    <comment ref="E49" authorId="0">
      <text>
        <r>
          <rPr>
            <sz val="10"/>
            <rFont val="Arial"/>
            <family val="0"/>
          </rPr>
          <t>Ô chỉ tiêu có định dạng số. Đơn vị tính x 1 (hoặc %)
Dữ liệu động đầu vào hợp lệ khi chỉ được thêm dòng trên ô này.</t>
        </r>
      </text>
    </comment>
    <comment ref="F49" authorId="0">
      <text>
        <r>
          <rPr>
            <sz val="10"/>
            <rFont val="Arial"/>
            <family val="0"/>
          </rPr>
          <t>Ô chỉ tiêu có định dạng số. Đơn vị tính x 1 (hoặc %)
Dữ liệu động đầu vào hợp lệ khi chỉ được thêm dòng trên ô này.</t>
        </r>
      </text>
    </comment>
    <comment ref="G49" authorId="0">
      <text>
        <r>
          <rPr>
            <sz val="10"/>
            <rFont val="Arial"/>
            <family val="0"/>
          </rPr>
          <t>Ô chỉ tiêu có định dạng số. Đơn vị tính x 1 (hoặc %)
Dữ liệu động đầu vào hợp lệ khi chỉ được thêm dòng trên ô này.</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 ref="D51" authorId="0">
      <text>
        <r>
          <rPr>
            <sz val="10"/>
            <rFont val="Arial"/>
            <family val="0"/>
          </rPr>
          <t>Ô chỉ tiêu có định dạng số. Đơn vị tính x 1 (hoặc %)</t>
        </r>
      </text>
    </comment>
    <comment ref="E51" authorId="0">
      <text>
        <r>
          <rPr>
            <sz val="10"/>
            <rFont val="Arial"/>
            <family val="0"/>
          </rPr>
          <t>Ô chỉ tiêu có định dạng số. Đơn vị tính x 1 (hoặc %)</t>
        </r>
      </text>
    </comment>
    <comment ref="F51" authorId="0">
      <text>
        <r>
          <rPr>
            <sz val="10"/>
            <rFont val="Arial"/>
            <family val="0"/>
          </rPr>
          <t>Ô chỉ tiêu có định dạng số. Đơn vị tính x 1 (hoặc %)</t>
        </r>
      </text>
    </comment>
    <comment ref="G51" authorId="0">
      <text>
        <r>
          <rPr>
            <sz val="10"/>
            <rFont val="Arial"/>
            <family val="0"/>
          </rPr>
          <t>Ô chỉ tiêu có định dạng số. Đơn vị tính x 1 (hoặc %)</t>
        </r>
      </text>
    </comment>
    <comment ref="D35" authorId="0">
      <text>
        <r>
          <rPr>
            <sz val="10"/>
            <rFont val="Arial"/>
            <family val="0"/>
          </rPr>
          <t>Ô chỉ tiêu có định dạng số. Đơn vị tính x 1 (hoặc %)
Dữ liệu động đầu vào hợp lệ khi chỉ được thêm dòng trên ô này.</t>
        </r>
      </text>
    </comment>
    <comment ref="E35" authorId="0">
      <text>
        <r>
          <rPr>
            <sz val="10"/>
            <rFont val="Arial"/>
            <family val="0"/>
          </rPr>
          <t>Ô chỉ tiêu có định dạng số. Đơn vị tính x 1 (hoặc %)
Dữ liệu động đầu vào hợp lệ khi chỉ được thêm dòng trên ô này.</t>
        </r>
      </text>
    </comment>
    <comment ref="F35" authorId="0">
      <text>
        <r>
          <rPr>
            <sz val="10"/>
            <rFont val="Arial"/>
            <family val="0"/>
          </rPr>
          <t>Ô chỉ tiêu có định dạng số. Đơn vị tính x 1 (hoặc %)
Dữ liệu động đầu vào hợp lệ khi chỉ được thêm dòng trên ô này.</t>
        </r>
      </text>
    </comment>
    <comment ref="G35" authorId="0">
      <text>
        <r>
          <rPr>
            <sz val="10"/>
            <rFont val="Arial"/>
            <family val="0"/>
          </rPr>
          <t>Ô chỉ tiêu có định dạng số. Đơn vị tính x 1 (hoặc %)
Dữ liệu động đầu vào hợp lệ khi chỉ được thêm dòng trên ô này.</t>
        </r>
      </text>
    </comment>
    <comment ref="G50" authorId="0">
      <text>
        <r>
          <rPr>
            <sz val="10"/>
            <rFont val="Arial"/>
            <family val="0"/>
          </rPr>
          <t>Ô chỉ tiêu có định dạng số. Đơn vị tính x 1 (hoặc %)</t>
        </r>
      </text>
    </comment>
    <comment ref="G43" authorId="0">
      <text>
        <r>
          <rPr>
            <sz val="10"/>
            <rFont val="Arial"/>
            <family val="0"/>
          </rPr>
          <t>Ô chỉ tiêu có định dạng số. Đơn vị tính x 1 (hoặc %)</t>
        </r>
      </text>
    </comment>
    <comment ref="G47"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t>
        </r>
      </text>
    </comment>
    <comment ref="E25" authorId="0">
      <text>
        <r>
          <rPr>
            <sz val="10"/>
            <rFont val="Arial"/>
            <family val="0"/>
          </rPr>
          <t>Ô chỉ tiêu có định dạng số. Đơn vị tính %</t>
        </r>
      </text>
    </comment>
    <comment ref="D26"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D27"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<sst xmlns="http://schemas.openxmlformats.org/spreadsheetml/2006/main" count="1524" uniqueCount="364">
  <si>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</si>
  <si>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</si>
  <si>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</si>
  <si>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</si>
  <si>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</si>
  <si>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</si>
  <si>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</si>
  <si>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</si>
  <si>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</si>
  <si>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</si>
  <si>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</si>
  <si>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</si>
  <si>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</si>
  <si>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</si>
  <si>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</si>
  <si>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</si>
  <si>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</si>
  <si>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</si>
  <si>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</si>
  <si>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</si>
  <si>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</si>
  <si>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</si>
  <si>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</si>
  <si>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</si>
  <si>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</si>
  <si>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</si>
  <si>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</si>
  <si>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</si>
  <si>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</si>
  <si>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</si>
  <si>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</si>
  <si>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</si>
  <si>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</si>
  <si>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</si>
  <si>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</si>
  <si>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</si>
  <si>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</si>
  <si>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</si>
  <si>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</si>
  <si>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</si>
  <si>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</si>
  <si>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</si>
  <si>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</si>
  <si>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</si>
  <si>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</si>
  <si>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</si>
  <si>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</si>
  <si>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</si>
  <si>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</si>
  <si>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</si>
  <si>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</si>
  <si>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</si>
  <si>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</si>
  <si>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</si>
  <si>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</si>
  <si>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</si>
  <si>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</si>
  <si>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</si>
  <si>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</si>
  <si>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</si>
  <si>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</si>
  <si>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</si>
  <si>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</si>
  <si>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</si>
  <si>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</si>
  <si>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</si>
  <si>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</si>
  <si>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</si>
  <si>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</si>
  <si>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</si>
  <si>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</si>
  <si>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</si>
  <si>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</si>
  <si>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</si>
  <si>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</si>
  <si>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</si>
  <si>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</si>
  <si>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</si>
  <si>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</si>
  <si>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</si>
  <si>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</si>
  <si>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</si>
  <si>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</si>
  <si>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</si>
  <si>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</si>
  <si>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</si>
  <si>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</si>
  <si>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</si>
  <si>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</si>
  <si>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</si>
  <si>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</si>
  <si>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</si>
  <si>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</si>
  <si>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</si>
  <si>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</si>
  <si>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</si>
  <si>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</si>
  <si>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</si>
  <si>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</si>
  <si>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</si>
  <si>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</si>
  <si>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</si>
  <si>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</si>
  <si>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</si>
  <si>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</si>
  <si>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</si>
  <si>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</si>
  <si>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</si>
  <si>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</si>
  <si>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</si>
  <si>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</si>
  <si>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</si>
  <si>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</si>
  <si>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</si>
  <si>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</si>
  <si>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</si>
  <si>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</si>
  <si>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</si>
  <si>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</si>
  <si>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</si>
  <si>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</si>
  <si>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</si>
  <si>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</si>
  <si>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</si>
  <si>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</si>
  <si>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</si>
  <si>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</si>
  <si>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</si>
  <si>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</si>
  <si>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</si>
  <si>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</si>
  <si>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</si>
  <si>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</si>
  <si>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</si>
  <si>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</si>
  <si>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</si>
  <si>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</si>
  <si>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</si>
  <si>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</si>
  <si>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</si>
  <si>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</si>
  <si>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</si>
  <si>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</si>
  <si>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</si>
  <si>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</si>
  <si>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</si>
  <si>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</si>
  <si>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</si>
  <si>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</si>
  <si>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</si>
  <si>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</si>
  <si>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</si>
  <si>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</si>
  <si>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</si>
  <si>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</si>
  <si>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</si>
  <si>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</si>
  <si>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</si>
  <si>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</si>
  <si>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</si>
  <si>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</si>
  <si>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</si>
  <si>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</si>
  <si>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</si>
  <si>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</si>
  <si>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</si>
  <si>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</si>
  <si>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</si>
  <si>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</si>
  <si>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</si>
  <si>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</si>
  <si>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</si>
  <si>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</si>
  <si>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</si>
  <si>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</si>
  <si>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</si>
  <si>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</si>
  <si>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</si>
  <si>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</si>
  <si>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</si>
  <si>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</si>
  <si>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</si>
  <si>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</si>
  <si>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</si>
  <si>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</si>
  <si>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</si>
  <si>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</si>
  <si>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</si>
  <si>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</si>
  <si>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</si>
  <si>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</si>
  <si>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</si>
  <si>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</si>
  <si>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</si>
  <si>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</si>
  <si>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</si>
  <si>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</si>
  <si>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</si>
  <si>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</si>
  <si>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</si>
  <si>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</si>
  <si>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</si>
  <si>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</si>
  <si>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</si>
  <si>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</si>
  <si>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</si>
  <si>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</si>
  <si>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</si>
  <si>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</si>
  <si>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</si>
  <si>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</si>
  <si>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</si>
  <si>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</si>
  <si>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</si>
  <si>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</si>
  <si>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</si>
  <si>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</si>
  <si>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</si>
  <si>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</si>
  <si>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</si>
  <si>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</si>
  <si>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</si>
  <si>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</si>
  <si>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</si>
  <si>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</si>
  <si>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</si>
  <si>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</si>
  <si>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</si>
  <si>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</si>
  <si>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</si>
  <si>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</si>
  <si>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</si>
  <si>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</si>
  <si>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</si>
  <si>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</si>
  <si>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</si>
  <si>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</si>
  <si>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</si>
  <si>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</si>
  <si>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</si>
  <si>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</si>
  <si>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</si>
  <si>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</si>
  <si>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</si>
  <si>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</si>
  <si>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</si>
  <si>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</si>
  <si>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</si>
  <si>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</si>
  <si>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</si>
  <si>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</si>
  <si>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</si>
  <si>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</si>
  <si>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</si>
  <si>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</si>
  <si>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</si>
  <si>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</si>
  <si>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</si>
  <si>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</si>
  <si>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</si>
  <si>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</si>
  <si>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</si>
  <si>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</si>
  <si>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</si>
  <si>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</si>
  <si>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</si>
  <si>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</si>
  <si>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</si>
  <si>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</si>
  <si>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</si>
  <si>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</si>
  <si>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</si>
  <si>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</si>
  <si>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</si>
  <si>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</si>
  <si>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</si>
  <si>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</si>
  <si>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</si>
  <si>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</si>
  <si>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</si>
  <si>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</si>
  <si>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</si>
  <si>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</si>
  <si>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</si>
  <si>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</si>
  <si>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</si>
  <si>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</si>
  <si>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</si>
  <si>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</si>
  <si>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</si>
  <si>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</si>
  <si>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</si>
  <si>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</si>
  <si>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</si>
  <si>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</si>
  <si>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</si>
  <si>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</si>
  <si>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</si>
  <si>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</si>
  <si>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</si>
  <si>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</si>
  <si>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</si>
  <si>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</si>
  <si>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</si>
  <si>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</si>
  <si>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</si>
  <si>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</si>
  <si>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</si>
  <si>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</si>
  <si>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</si>
  <si>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</si>
  <si>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</si>
  <si>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</si>
  <si>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</si>
  <si>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</si>
  <si>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</si>
  <si>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</si>
  <si>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</si>
  <si>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</si>
  <si>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</si>
  <si>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</si>
  <si>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</si>
  <si>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</si>
  <si>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</si>
  <si>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</si>
  <si>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</si>
  <si>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</si>
  <si>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</si>
  <si>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</si>
  <si>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</si>
  <si>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</si>
  <si>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</si>
  <si>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</si>
  <si>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</si>
  <si>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</si>
  <si>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</si>
  <si>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</si>
  <si>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1. Tên Công ty quản lý quỹ: Công ty Cổ phần Quản lý Quỹ Kỹ Thương</t>
  </si>
  <si>
    <t>2. Tên Ngân hàng giám sát: Ngân hàng TMCP Đầu tư và Phát triển Việt Nam - Chi nhánh Hà Thành</t>
  </si>
  <si>
    <t>3. Tên Quỹ: Quỹ Đầu tư Cổ phiếu Ngân hàng và Tài chính Techcom</t>
  </si>
  <si>
    <t xml:space="preserve">     ACB             </t>
  </si>
  <si>
    <t xml:space="preserve">     MBB             </t>
  </si>
  <si>
    <t xml:space="preserve">     STB             </t>
  </si>
  <si>
    <t>Tiền gửi trên 3 tháng</t>
  </si>
  <si>
    <t xml:space="preserve">     VIB             </t>
  </si>
  <si>
    <t xml:space="preserve">     VPB             </t>
  </si>
  <si>
    <t xml:space="preserve">     CTG121030       </t>
  </si>
  <si>
    <t>2251.1</t>
  </si>
  <si>
    <t>Lãi trái phiếu được nhận</t>
  </si>
  <si>
    <t xml:space="preserve">     LPB             </t>
  </si>
  <si>
    <t xml:space="preserve">     MSB             </t>
  </si>
  <si>
    <t xml:space="preserve">     TPB             </t>
  </si>
  <si>
    <t>Phải thu bán chứng khoán</t>
  </si>
  <si>
    <t>Cổ tức được nhận</t>
  </si>
  <si>
    <t xml:space="preserve">     HCM             </t>
  </si>
  <si>
    <t xml:space="preserve">     SSI             </t>
  </si>
  <si>
    <t xml:space="preserve">     SHB             </t>
  </si>
  <si>
    <t xml:space="preserve">     BID             </t>
  </si>
  <si>
    <t xml:space="preserve">     VND             </t>
  </si>
  <si>
    <t xml:space="preserve">     CTG             </t>
  </si>
  <si>
    <t xml:space="preserve">     MBS             </t>
  </si>
  <si>
    <t xml:space="preserve">     VCB             </t>
  </si>
  <si>
    <t xml:space="preserve">     VCI             </t>
  </si>
  <si>
    <t>4. Ngày lập báo cáo: 05/05/2023</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</si>
</sst>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 #,##0_);_(* \(#,##0\);_(* &quot;-&quot;_);_(@_)"/>
    <numFmt numFmtId="175" formatCode="_(&quot;$&quot;* #,##0_);_(&quot;$&quot;* \(#,##0\);_(&quot;$&quot;* &quot;-&quot;_);_(@_)"/>
    <numFmt numFmtId="176" formatCode="_(&quot;$&quot;* #,##0.00_);_(&quot;$&quot;* \(#,##0.00\);_(&quot;$&quot;* &quot;-&quot;??_);_(@_)"/>
    <numFmt numFmtId="177" formatCode="_(* #,##0.00_);_(* \(#,##0.00\);_(* &quot;-&quot;??_);_(@_)"/>
    <numFmt numFmtId="178" formatCode="_(* #,##0.0_);_(* \(#,##0.0\);_(* &quot;-&quot;??_);_(@_)"/>
    <numFmt numFmtId="179" formatCode="_(* #,##0_);_(* \(#,##0\);_(* &quot;-&quot;??_);_(@_)"/>
    <numFmt numFmtId="180" formatCode="0.0%"/>
  </numFmts>
  <fonts count="46">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5"/>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u val="single"/>
      <sz val="10"/>
      <color indexed="30"/>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0" fillId="28" borderId="2"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6">
    <xf numFmtId="0" fontId="0" fillId="0" borderId="0" xfId="0" applyAlignment="1">
      <alignment/>
    </xf>
    <xf numFmtId="0" fontId="1" fillId="0" borderId="0" xfId="0" applyFont="1" applyAlignment="1">
      <alignment horizontal="left"/>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33" borderId="10" xfId="0" applyFont="1" applyFill="1" applyBorder="1" applyAlignment="1">
      <alignment horizontal="left"/>
    </xf>
    <xf numFmtId="0" fontId="1" fillId="0" borderId="0" xfId="0" applyFont="1" applyAlignment="1">
      <alignment horizontal="left"/>
    </xf>
    <xf numFmtId="179" fontId="0" fillId="0" borderId="0" xfId="41" applyNumberFormat="1" applyFont="1" applyAlignment="1">
      <alignment/>
    </xf>
    <xf numFmtId="179" fontId="3" fillId="33" borderId="10" xfId="41" applyNumberFormat="1" applyFont="1" applyFill="1" applyBorder="1" applyAlignment="1">
      <alignment horizontal="center" vertical="justify"/>
    </xf>
    <xf numFmtId="179" fontId="3" fillId="0" borderId="10" xfId="41" applyNumberFormat="1" applyFont="1" applyBorder="1" applyAlignment="1">
      <alignment horizontal="left"/>
    </xf>
    <xf numFmtId="179" fontId="1" fillId="0" borderId="10" xfId="41" applyNumberFormat="1" applyFont="1" applyBorder="1" applyAlignment="1">
      <alignment horizontal="left"/>
    </xf>
    <xf numFmtId="179" fontId="1" fillId="33" borderId="10" xfId="41" applyNumberFormat="1" applyFont="1" applyFill="1" applyBorder="1" applyAlignment="1">
      <alignment horizontal="left"/>
    </xf>
    <xf numFmtId="177" fontId="1" fillId="0" borderId="10" xfId="41" applyNumberFormat="1" applyFont="1" applyBorder="1" applyAlignment="1">
      <alignment horizontal="left"/>
    </xf>
    <xf numFmtId="10" fontId="3" fillId="33" borderId="10" xfId="59" applyNumberFormat="1" applyFont="1" applyFill="1" applyBorder="1" applyAlignment="1">
      <alignment horizontal="right" vertical="justify"/>
    </xf>
    <xf numFmtId="10" fontId="1" fillId="0" borderId="10" xfId="59" applyNumberFormat="1" applyFont="1" applyBorder="1" applyAlignment="1">
      <alignment horizontal="right"/>
    </xf>
    <xf numFmtId="10" fontId="3" fillId="0" borderId="10" xfId="59" applyNumberFormat="1" applyFont="1" applyBorder="1" applyAlignment="1">
      <alignment horizontal="right"/>
    </xf>
    <xf numFmtId="10" fontId="1" fillId="33" borderId="10" xfId="59" applyNumberFormat="1" applyFont="1" applyFill="1" applyBorder="1" applyAlignment="1">
      <alignment horizontal="right"/>
    </xf>
    <xf numFmtId="10" fontId="0" fillId="0" borderId="0" xfId="59" applyNumberFormat="1" applyFont="1" applyAlignment="1">
      <alignment horizontal="right"/>
    </xf>
    <xf numFmtId="0" fontId="1" fillId="0" borderId="10" xfId="0" applyFont="1" applyBorder="1" applyAlignment="1" quotePrefix="1">
      <alignment horizontal="left"/>
    </xf>
    <xf numFmtId="177" fontId="3" fillId="0" borderId="10" xfId="41" applyFont="1" applyBorder="1" applyAlignment="1">
      <alignment horizontal="right"/>
    </xf>
    <xf numFmtId="177" fontId="1" fillId="0" borderId="10" xfId="41" applyFont="1" applyBorder="1" applyAlignment="1">
      <alignment horizontal="right"/>
    </xf>
    <xf numFmtId="179" fontId="1" fillId="0" borderId="10" xfId="41" applyNumberFormat="1" applyFont="1" applyBorder="1" applyAlignment="1">
      <alignment horizontal="right"/>
    </xf>
    <xf numFmtId="10" fontId="1" fillId="0" borderId="10" xfId="59" applyNumberFormat="1" applyFont="1" applyFill="1" applyBorder="1" applyAlignment="1">
      <alignment horizontal="right"/>
    </xf>
    <xf numFmtId="0" fontId="1" fillId="0" borderId="10" xfId="0" applyFont="1" applyBorder="1" applyAlignment="1">
      <alignment horizontal="left"/>
    </xf>
    <xf numFmtId="0" fontId="1" fillId="0" borderId="10" xfId="0" applyFont="1" applyBorder="1" applyAlignment="1">
      <alignment horizontal="left" wrapText="1"/>
    </xf>
    <xf numFmtId="0" fontId="5" fillId="0" borderId="0" xfId="0" applyFont="1" applyAlignment="1">
      <alignment horizontal="center" vertical="justify"/>
    </xf>
    <xf numFmtId="0" fontId="3"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1" fillId="0" borderId="0" xfId="0" applyFont="1" applyAlignment="1">
      <alignment horizontal="left"/>
    </xf>
    <xf numFmtId="0" fontId="3" fillId="0" borderId="10" xfId="0" applyFont="1" applyBorder="1" applyAlignment="1">
      <alignment horizontal="left"/>
    </xf>
    <xf numFmtId="0" fontId="3" fillId="33" borderId="10" xfId="0" applyFont="1" applyFill="1" applyBorder="1" applyAlignment="1">
      <alignment horizontal="center"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1">
      <selection activeCell="C13" sqref="C13"/>
    </sheetView>
  </sheetViews>
  <sheetFormatPr defaultColWidth="9.140625" defaultRowHeight="12.75"/>
  <cols>
    <col min="1" max="1" width="32.8515625" style="0" customWidth="1"/>
    <col min="2" max="2" width="8.7109375" style="0" customWidth="1"/>
    <col min="3" max="3" width="81.140625" style="0" customWidth="1"/>
    <col min="4" max="4" width="37.140625" style="0" customWidth="1"/>
  </cols>
  <sheetData>
    <row r="1" spans="1:4" ht="15" customHeight="1">
      <c r="A1" s="31" t="s">
        <v>0</v>
      </c>
      <c r="B1" s="31"/>
      <c r="C1" s="31"/>
      <c r="D1" s="31"/>
    </row>
    <row r="2" spans="1:4" ht="9" customHeight="1">
      <c r="A2" s="31"/>
      <c r="B2" s="31"/>
      <c r="C2" s="31"/>
      <c r="D2" s="31"/>
    </row>
    <row r="3" spans="1:4" ht="15" customHeight="1">
      <c r="A3" s="1" t="s">
        <v>1</v>
      </c>
      <c r="B3" s="1" t="s">
        <v>1</v>
      </c>
      <c r="C3" s="2" t="s">
        <v>2</v>
      </c>
      <c r="D3" s="10" t="s">
        <v>336</v>
      </c>
    </row>
    <row r="4" spans="1:4" ht="15" customHeight="1">
      <c r="A4" s="1" t="s">
        <v>1</v>
      </c>
      <c r="B4" s="1" t="s">
        <v>1</v>
      </c>
      <c r="C4" s="2" t="s">
        <v>3</v>
      </c>
      <c r="D4" s="1">
        <v>4</v>
      </c>
    </row>
    <row r="5" spans="1:4" ht="15" customHeight="1">
      <c r="A5" s="1" t="s">
        <v>1</v>
      </c>
      <c r="B5" s="1" t="s">
        <v>1</v>
      </c>
      <c r="C5" s="2" t="s">
        <v>4</v>
      </c>
      <c r="D5" s="1">
        <v>2023</v>
      </c>
    </row>
    <row r="6" spans="1:4" ht="15" customHeight="1">
      <c r="A6" s="1" t="s">
        <v>1</v>
      </c>
      <c r="B6" s="1" t="s">
        <v>1</v>
      </c>
      <c r="C6" s="1" t="s">
        <v>1</v>
      </c>
      <c r="D6" s="1" t="s">
        <v>1</v>
      </c>
    </row>
    <row r="7" spans="1:4" ht="15" customHeight="1">
      <c r="A7" s="32" t="s">
        <v>337</v>
      </c>
      <c r="B7" s="33"/>
      <c r="C7" s="1"/>
      <c r="D7" s="1" t="s">
        <v>1</v>
      </c>
    </row>
    <row r="8" spans="1:4" ht="15" customHeight="1">
      <c r="A8" s="32" t="s">
        <v>338</v>
      </c>
      <c r="B8" s="33"/>
      <c r="C8" s="1"/>
      <c r="D8" s="1" t="s">
        <v>1</v>
      </c>
    </row>
    <row r="9" spans="1:4" ht="15" customHeight="1">
      <c r="A9" s="32" t="s">
        <v>339</v>
      </c>
      <c r="B9" s="33"/>
      <c r="C9" s="1"/>
      <c r="D9" s="1" t="s">
        <v>1</v>
      </c>
    </row>
    <row r="10" spans="1:4" ht="15" customHeight="1">
      <c r="A10" s="32" t="s">
        <v>363</v>
      </c>
      <c r="B10" s="33"/>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15" customHeight="1">
      <c r="A33" s="30" t="s">
        <v>52</v>
      </c>
      <c r="B33" s="30"/>
      <c r="C33" s="30" t="s">
        <v>53</v>
      </c>
      <c r="D33" s="30"/>
    </row>
    <row r="34" spans="1:4" ht="15" customHeight="1">
      <c r="A34" s="29" t="s">
        <v>54</v>
      </c>
      <c r="B34" s="29"/>
      <c r="C34" s="29" t="s">
        <v>54</v>
      </c>
      <c r="D34" s="29"/>
    </row>
    <row r="35" spans="1:4" ht="15" customHeight="1">
      <c r="A35" s="1" t="s">
        <v>1</v>
      </c>
      <c r="B35" s="1" t="s">
        <v>1</v>
      </c>
      <c r="C35" s="1" t="s">
        <v>1</v>
      </c>
      <c r="D35" s="1" t="s">
        <v>1</v>
      </c>
    </row>
  </sheetData>
  <sheetProtection/>
  <mergeCells count="9">
    <mergeCell ref="A34:B34"/>
    <mergeCell ref="C33:D33"/>
    <mergeCell ref="C34:D34"/>
    <mergeCell ref="A1:D2"/>
    <mergeCell ref="A7:B7"/>
    <mergeCell ref="A8:B8"/>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35" t="s">
        <v>6</v>
      </c>
      <c r="B1" s="35" t="s">
        <v>118</v>
      </c>
      <c r="C1" s="35" t="s">
        <v>236</v>
      </c>
      <c r="D1" s="35"/>
      <c r="E1" s="35" t="s">
        <v>237</v>
      </c>
      <c r="F1" s="35"/>
      <c r="G1" s="35" t="s">
        <v>317</v>
      </c>
    </row>
    <row r="2" spans="1:7" ht="15" customHeight="1">
      <c r="A2" s="35"/>
      <c r="B2" s="35"/>
      <c r="C2" s="7" t="s">
        <v>308</v>
      </c>
      <c r="D2" s="7" t="s">
        <v>314</v>
      </c>
      <c r="E2" s="7" t="s">
        <v>308</v>
      </c>
      <c r="F2" s="7" t="s">
        <v>314</v>
      </c>
      <c r="G2" s="35"/>
    </row>
    <row r="3" spans="1:7" ht="15" customHeight="1">
      <c r="A3" s="8" t="s">
        <v>59</v>
      </c>
      <c r="B3" s="8" t="s">
        <v>318</v>
      </c>
      <c r="C3" s="8" t="s">
        <v>1</v>
      </c>
      <c r="D3" s="8" t="s">
        <v>1</v>
      </c>
      <c r="E3" s="8" t="s">
        <v>1</v>
      </c>
      <c r="F3" s="8" t="s">
        <v>1</v>
      </c>
      <c r="G3" s="8" t="s">
        <v>1</v>
      </c>
    </row>
    <row r="4" spans="1:7" ht="15" customHeight="1">
      <c r="A4" s="5" t="s">
        <v>1</v>
      </c>
      <c r="B4" s="5" t="s">
        <v>77</v>
      </c>
      <c r="C4" s="5" t="s">
        <v>1</v>
      </c>
      <c r="D4" s="5" t="s">
        <v>1</v>
      </c>
      <c r="E4" s="5" t="s">
        <v>1</v>
      </c>
      <c r="F4" s="5" t="s">
        <v>1</v>
      </c>
      <c r="G4" s="5" t="s">
        <v>1</v>
      </c>
    </row>
    <row r="5" spans="1:7" ht="15" customHeight="1">
      <c r="A5" s="5" t="s">
        <v>1</v>
      </c>
      <c r="B5" s="5" t="s">
        <v>80</v>
      </c>
      <c r="C5" s="5" t="s">
        <v>1</v>
      </c>
      <c r="D5" s="5" t="s">
        <v>1</v>
      </c>
      <c r="E5" s="5" t="s">
        <v>1</v>
      </c>
      <c r="F5" s="5" t="s">
        <v>1</v>
      </c>
      <c r="G5" s="5" t="s">
        <v>1</v>
      </c>
    </row>
    <row r="6" spans="1:7" ht="15" customHeight="1">
      <c r="A6" s="5" t="s">
        <v>1</v>
      </c>
      <c r="B6" s="5" t="s">
        <v>319</v>
      </c>
      <c r="C6" s="5" t="s">
        <v>1</v>
      </c>
      <c r="D6" s="5" t="s">
        <v>1</v>
      </c>
      <c r="E6" s="5" t="s">
        <v>1</v>
      </c>
      <c r="F6" s="5" t="s">
        <v>1</v>
      </c>
      <c r="G6" s="5" t="s">
        <v>1</v>
      </c>
    </row>
    <row r="7" spans="1:7" ht="15" customHeight="1">
      <c r="A7" s="5" t="s">
        <v>67</v>
      </c>
      <c r="B7" s="5" t="s">
        <v>67</v>
      </c>
      <c r="C7" s="5" t="s">
        <v>67</v>
      </c>
      <c r="D7" s="5" t="s">
        <v>67</v>
      </c>
      <c r="E7" s="5" t="s">
        <v>67</v>
      </c>
      <c r="F7" s="5" t="s">
        <v>67</v>
      </c>
      <c r="G7" s="5" t="s">
        <v>67</v>
      </c>
    </row>
    <row r="8" spans="1:7" ht="15" customHeight="1">
      <c r="A8" s="8" t="s">
        <v>97</v>
      </c>
      <c r="B8" s="8" t="s">
        <v>320</v>
      </c>
      <c r="C8" s="8" t="s">
        <v>1</v>
      </c>
      <c r="D8" s="8" t="s">
        <v>1</v>
      </c>
      <c r="E8" s="8" t="s">
        <v>1</v>
      </c>
      <c r="F8" s="8" t="s">
        <v>1</v>
      </c>
      <c r="G8" s="8" t="s">
        <v>1</v>
      </c>
    </row>
    <row r="9" spans="1:7" ht="15" customHeight="1">
      <c r="A9" s="5" t="s">
        <v>1</v>
      </c>
      <c r="B9" s="5" t="s">
        <v>321</v>
      </c>
      <c r="C9" s="5" t="s">
        <v>1</v>
      </c>
      <c r="D9" s="5" t="s">
        <v>1</v>
      </c>
      <c r="E9" s="5" t="s">
        <v>1</v>
      </c>
      <c r="F9" s="5" t="s">
        <v>1</v>
      </c>
      <c r="G9" s="5" t="s">
        <v>1</v>
      </c>
    </row>
    <row r="10" spans="1:7" ht="15" customHeight="1">
      <c r="A10" s="5" t="s">
        <v>67</v>
      </c>
      <c r="B10" s="5" t="s">
        <v>67</v>
      </c>
      <c r="C10" s="5" t="s">
        <v>67</v>
      </c>
      <c r="D10" s="5" t="s">
        <v>67</v>
      </c>
      <c r="E10" s="5" t="s">
        <v>67</v>
      </c>
      <c r="F10" s="5" t="s">
        <v>67</v>
      </c>
      <c r="G10" s="5" t="s">
        <v>67</v>
      </c>
    </row>
    <row r="11" spans="1:7" ht="15" customHeight="1">
      <c r="A11" s="5" t="s">
        <v>1</v>
      </c>
      <c r="B11" s="5" t="s">
        <v>322</v>
      </c>
      <c r="C11" s="5" t="s">
        <v>1</v>
      </c>
      <c r="D11" s="5" t="s">
        <v>1</v>
      </c>
      <c r="E11" s="5" t="s">
        <v>1</v>
      </c>
      <c r="F11" s="5" t="s">
        <v>1</v>
      </c>
      <c r="G11" s="5" t="s">
        <v>1</v>
      </c>
    </row>
    <row r="12" spans="1:7" ht="15" customHeight="1">
      <c r="A12" s="5" t="s">
        <v>67</v>
      </c>
      <c r="B12" s="5" t="s">
        <v>67</v>
      </c>
      <c r="C12" s="5" t="s">
        <v>67</v>
      </c>
      <c r="D12" s="5" t="s">
        <v>67</v>
      </c>
      <c r="E12" s="5" t="s">
        <v>67</v>
      </c>
      <c r="F12" s="5" t="s">
        <v>67</v>
      </c>
      <c r="G12" s="5" t="s">
        <v>67</v>
      </c>
    </row>
    <row r="13" spans="1:7" ht="15" customHeight="1">
      <c r="A13" s="8" t="s">
        <v>145</v>
      </c>
      <c r="B13" s="8" t="s">
        <v>323</v>
      </c>
      <c r="C13" s="8" t="s">
        <v>1</v>
      </c>
      <c r="D13" s="8" t="s">
        <v>1</v>
      </c>
      <c r="E13" s="8" t="s">
        <v>1</v>
      </c>
      <c r="F13" s="8" t="s">
        <v>1</v>
      </c>
      <c r="G13" s="8" t="s">
        <v>1</v>
      </c>
    </row>
    <row r="14" spans="1:7" ht="15" customHeight="1">
      <c r="A14" s="8" t="s">
        <v>148</v>
      </c>
      <c r="B14" s="8" t="s">
        <v>324</v>
      </c>
      <c r="C14" s="8" t="s">
        <v>1</v>
      </c>
      <c r="D14" s="8" t="s">
        <v>1</v>
      </c>
      <c r="E14" s="8" t="s">
        <v>1</v>
      </c>
      <c r="F14" s="8" t="s">
        <v>1</v>
      </c>
      <c r="G14" s="8" t="s">
        <v>1</v>
      </c>
    </row>
    <row r="15" spans="1:7" ht="15" customHeight="1">
      <c r="A15" s="5" t="s">
        <v>1</v>
      </c>
      <c r="B15" s="5" t="s">
        <v>325</v>
      </c>
      <c r="C15" s="5" t="s">
        <v>1</v>
      </c>
      <c r="D15" s="5" t="s">
        <v>1</v>
      </c>
      <c r="E15" s="5" t="s">
        <v>1</v>
      </c>
      <c r="F15" s="5" t="s">
        <v>1</v>
      </c>
      <c r="G15" s="5" t="s">
        <v>1</v>
      </c>
    </row>
    <row r="16" spans="1:7" ht="15" customHeight="1">
      <c r="A16" s="5" t="s">
        <v>1</v>
      </c>
      <c r="B16" s="5" t="s">
        <v>153</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3.8515625" style="0" customWidth="1"/>
    <col min="6" max="7" width="12.7109375" style="0" customWidth="1"/>
    <col min="8" max="8" width="15.00390625" style="0" customWidth="1"/>
  </cols>
  <sheetData>
    <row r="1" spans="1:8" ht="15" customHeight="1">
      <c r="A1" s="35" t="s">
        <v>6</v>
      </c>
      <c r="B1" s="35" t="s">
        <v>326</v>
      </c>
      <c r="C1" s="35" t="s">
        <v>179</v>
      </c>
      <c r="D1" s="35" t="s">
        <v>180</v>
      </c>
      <c r="E1" s="35"/>
      <c r="F1" s="35" t="s">
        <v>181</v>
      </c>
      <c r="G1" s="35"/>
      <c r="H1" s="35" t="s">
        <v>327</v>
      </c>
    </row>
    <row r="2" spans="1:8" ht="15" customHeight="1">
      <c r="A2" s="35"/>
      <c r="B2" s="35"/>
      <c r="C2" s="35"/>
      <c r="D2" s="7" t="s">
        <v>308</v>
      </c>
      <c r="E2" s="7" t="s">
        <v>314</v>
      </c>
      <c r="F2" s="7" t="s">
        <v>308</v>
      </c>
      <c r="G2" s="7" t="s">
        <v>314</v>
      </c>
      <c r="H2" s="35"/>
    </row>
    <row r="3" spans="1:8" ht="15" customHeight="1">
      <c r="A3" s="8" t="s">
        <v>59</v>
      </c>
      <c r="B3" s="8" t="s">
        <v>328</v>
      </c>
      <c r="C3" s="8" t="s">
        <v>1</v>
      </c>
      <c r="D3" s="8" t="s">
        <v>1</v>
      </c>
      <c r="E3" s="8" t="s">
        <v>1</v>
      </c>
      <c r="F3" s="8" t="s">
        <v>1</v>
      </c>
      <c r="G3" s="8" t="s">
        <v>1</v>
      </c>
      <c r="H3" s="8" t="s">
        <v>1</v>
      </c>
    </row>
    <row r="4" spans="1:8" ht="15" customHeight="1">
      <c r="A4" s="5" t="s">
        <v>67</v>
      </c>
      <c r="B4" s="5" t="s">
        <v>67</v>
      </c>
      <c r="C4" s="5" t="s">
        <v>67</v>
      </c>
      <c r="D4" s="5" t="s">
        <v>67</v>
      </c>
      <c r="E4" s="5" t="s">
        <v>67</v>
      </c>
      <c r="F4" s="5" t="s">
        <v>67</v>
      </c>
      <c r="G4" s="5" t="s">
        <v>67</v>
      </c>
      <c r="H4" s="5" t="s">
        <v>67</v>
      </c>
    </row>
    <row r="5" spans="1:8" ht="15" customHeight="1">
      <c r="A5" s="5" t="s">
        <v>1</v>
      </c>
      <c r="B5" s="5" t="s">
        <v>184</v>
      </c>
      <c r="C5" s="5" t="s">
        <v>1</v>
      </c>
      <c r="D5" s="5" t="s">
        <v>1</v>
      </c>
      <c r="E5" s="5" t="s">
        <v>1</v>
      </c>
      <c r="F5" s="5" t="s">
        <v>1</v>
      </c>
      <c r="G5" s="5" t="s">
        <v>1</v>
      </c>
      <c r="H5" s="5" t="s">
        <v>1</v>
      </c>
    </row>
    <row r="6" spans="1:8" ht="15" customHeight="1">
      <c r="A6" s="8" t="s">
        <v>97</v>
      </c>
      <c r="B6" s="8" t="s">
        <v>329</v>
      </c>
      <c r="C6" s="8" t="s">
        <v>1</v>
      </c>
      <c r="D6" s="8" t="s">
        <v>1</v>
      </c>
      <c r="E6" s="8" t="s">
        <v>1</v>
      </c>
      <c r="F6" s="8" t="s">
        <v>1</v>
      </c>
      <c r="G6" s="8" t="s">
        <v>1</v>
      </c>
      <c r="H6" s="8" t="s">
        <v>1</v>
      </c>
    </row>
    <row r="7" spans="1:8" ht="15" customHeight="1">
      <c r="A7" s="5" t="s">
        <v>67</v>
      </c>
      <c r="B7" s="5" t="s">
        <v>67</v>
      </c>
      <c r="C7" s="5" t="s">
        <v>67</v>
      </c>
      <c r="D7" s="5" t="s">
        <v>67</v>
      </c>
      <c r="E7" s="5" t="s">
        <v>67</v>
      </c>
      <c r="F7" s="5" t="s">
        <v>67</v>
      </c>
      <c r="G7" s="5" t="s">
        <v>67</v>
      </c>
      <c r="H7" s="5" t="s">
        <v>67</v>
      </c>
    </row>
    <row r="8" spans="1:8" ht="15" customHeight="1">
      <c r="A8" s="5" t="s">
        <v>1</v>
      </c>
      <c r="B8" s="5" t="s">
        <v>184</v>
      </c>
      <c r="C8" s="5" t="s">
        <v>1</v>
      </c>
      <c r="D8" s="5" t="s">
        <v>1</v>
      </c>
      <c r="E8" s="5" t="s">
        <v>1</v>
      </c>
      <c r="F8" s="5" t="s">
        <v>1</v>
      </c>
      <c r="G8" s="5" t="s">
        <v>1</v>
      </c>
      <c r="H8" s="5" t="s">
        <v>1</v>
      </c>
    </row>
    <row r="9" spans="1:8" ht="15" customHeight="1">
      <c r="A9" s="8" t="s">
        <v>145</v>
      </c>
      <c r="B9" s="8" t="s">
        <v>330</v>
      </c>
      <c r="C9" s="8" t="s">
        <v>1</v>
      </c>
      <c r="D9" s="8" t="s">
        <v>1</v>
      </c>
      <c r="E9" s="8" t="s">
        <v>1</v>
      </c>
      <c r="F9" s="8" t="s">
        <v>1</v>
      </c>
      <c r="G9" s="8" t="s">
        <v>1</v>
      </c>
      <c r="H9" s="8" t="s">
        <v>1</v>
      </c>
    </row>
    <row r="10" spans="1:8" ht="15" customHeight="1">
      <c r="A10" s="5" t="s">
        <v>67</v>
      </c>
      <c r="B10" s="5" t="s">
        <v>67</v>
      </c>
      <c r="C10" s="5" t="s">
        <v>67</v>
      </c>
      <c r="D10" s="5" t="s">
        <v>67</v>
      </c>
      <c r="E10" s="5" t="s">
        <v>67</v>
      </c>
      <c r="F10" s="5" t="s">
        <v>67</v>
      </c>
      <c r="G10" s="5" t="s">
        <v>67</v>
      </c>
      <c r="H10" s="5" t="s">
        <v>67</v>
      </c>
    </row>
    <row r="11" spans="1:8" ht="15" customHeight="1">
      <c r="A11" s="5" t="s">
        <v>1</v>
      </c>
      <c r="B11" s="5" t="s">
        <v>184</v>
      </c>
      <c r="C11" s="5" t="s">
        <v>1</v>
      </c>
      <c r="D11" s="5" t="s">
        <v>1</v>
      </c>
      <c r="E11" s="5" t="s">
        <v>1</v>
      </c>
      <c r="F11" s="5" t="s">
        <v>1</v>
      </c>
      <c r="G11" s="5" t="s">
        <v>1</v>
      </c>
      <c r="H11" s="5" t="s">
        <v>1</v>
      </c>
    </row>
    <row r="12" spans="1:8" ht="15" customHeight="1">
      <c r="A12" s="8" t="s">
        <v>148</v>
      </c>
      <c r="B12" s="8" t="s">
        <v>331</v>
      </c>
      <c r="C12" s="8" t="s">
        <v>1</v>
      </c>
      <c r="D12" s="8" t="s">
        <v>1</v>
      </c>
      <c r="E12" s="8" t="s">
        <v>1</v>
      </c>
      <c r="F12" s="8" t="s">
        <v>1</v>
      </c>
      <c r="G12" s="8" t="s">
        <v>1</v>
      </c>
      <c r="H12" s="8" t="s">
        <v>1</v>
      </c>
    </row>
    <row r="13" spans="1:8" ht="15" customHeight="1">
      <c r="A13" s="5" t="s">
        <v>67</v>
      </c>
      <c r="B13" s="5" t="s">
        <v>67</v>
      </c>
      <c r="C13" s="5" t="s">
        <v>67</v>
      </c>
      <c r="D13" s="5" t="s">
        <v>67</v>
      </c>
      <c r="E13" s="5" t="s">
        <v>67</v>
      </c>
      <c r="F13" s="5" t="s">
        <v>67</v>
      </c>
      <c r="G13" s="5" t="s">
        <v>67</v>
      </c>
      <c r="H13" s="5" t="s">
        <v>67</v>
      </c>
    </row>
    <row r="14" spans="1:8" ht="15" customHeight="1">
      <c r="A14" s="5" t="s">
        <v>1</v>
      </c>
      <c r="B14" s="5" t="s">
        <v>184</v>
      </c>
      <c r="C14" s="5" t="s">
        <v>1</v>
      </c>
      <c r="D14" s="5" t="s">
        <v>1</v>
      </c>
      <c r="E14" s="5" t="s">
        <v>1</v>
      </c>
      <c r="F14" s="5" t="s">
        <v>1</v>
      </c>
      <c r="G14" s="5" t="s">
        <v>1</v>
      </c>
      <c r="H14" s="5" t="s">
        <v>1</v>
      </c>
    </row>
    <row r="15" spans="1:8" ht="15" customHeight="1">
      <c r="A15" s="8" t="s">
        <v>155</v>
      </c>
      <c r="B15" s="8" t="s">
        <v>332</v>
      </c>
      <c r="C15" s="8" t="s">
        <v>1</v>
      </c>
      <c r="D15" s="8" t="s">
        <v>1</v>
      </c>
      <c r="E15" s="8" t="s">
        <v>1</v>
      </c>
      <c r="F15" s="8" t="s">
        <v>1</v>
      </c>
      <c r="G15" s="8" t="s">
        <v>1</v>
      </c>
      <c r="H15" s="8" t="s">
        <v>1</v>
      </c>
    </row>
    <row r="16" spans="1:8" ht="15" customHeight="1">
      <c r="A16" s="5" t="s">
        <v>67</v>
      </c>
      <c r="B16" s="5" t="s">
        <v>67</v>
      </c>
      <c r="C16" s="5" t="s">
        <v>67</v>
      </c>
      <c r="D16" s="5" t="s">
        <v>67</v>
      </c>
      <c r="E16" s="5" t="s">
        <v>67</v>
      </c>
      <c r="F16" s="5" t="s">
        <v>67</v>
      </c>
      <c r="G16" s="5" t="s">
        <v>67</v>
      </c>
      <c r="H16" s="5" t="s">
        <v>67</v>
      </c>
    </row>
    <row r="17" spans="1:8" ht="15" customHeight="1">
      <c r="A17" s="5" t="s">
        <v>1</v>
      </c>
      <c r="B17" s="5" t="s">
        <v>184</v>
      </c>
      <c r="C17" s="5" t="s">
        <v>1</v>
      </c>
      <c r="D17" s="5" t="s">
        <v>1</v>
      </c>
      <c r="E17" s="5" t="s">
        <v>1</v>
      </c>
      <c r="F17" s="5" t="s">
        <v>1</v>
      </c>
      <c r="G17" s="5" t="s">
        <v>1</v>
      </c>
      <c r="H17" s="5" t="s">
        <v>1</v>
      </c>
    </row>
    <row r="18" spans="1:8" ht="15" customHeight="1">
      <c r="A18" s="8" t="s">
        <v>158</v>
      </c>
      <c r="B18" s="8" t="s">
        <v>333</v>
      </c>
      <c r="C18" s="8" t="s">
        <v>1</v>
      </c>
      <c r="D18" s="8" t="s">
        <v>1</v>
      </c>
      <c r="E18" s="8" t="s">
        <v>1</v>
      </c>
      <c r="F18" s="8" t="s">
        <v>1</v>
      </c>
      <c r="G18" s="8" t="s">
        <v>1</v>
      </c>
      <c r="H18" s="8" t="s">
        <v>1</v>
      </c>
    </row>
    <row r="19" spans="1:8" ht="15" customHeight="1">
      <c r="A19" s="5" t="s">
        <v>67</v>
      </c>
      <c r="B19" s="5" t="s">
        <v>67</v>
      </c>
      <c r="C19" s="5" t="s">
        <v>67</v>
      </c>
      <c r="D19" s="5" t="s">
        <v>67</v>
      </c>
      <c r="E19" s="5" t="s">
        <v>67</v>
      </c>
      <c r="F19" s="5" t="s">
        <v>67</v>
      </c>
      <c r="G19" s="5" t="s">
        <v>67</v>
      </c>
      <c r="H19" s="5" t="s">
        <v>67</v>
      </c>
    </row>
    <row r="20" spans="1:8" ht="15" customHeight="1">
      <c r="A20" s="5" t="s">
        <v>1</v>
      </c>
      <c r="B20" s="5" t="s">
        <v>184</v>
      </c>
      <c r="C20" s="5" t="s">
        <v>1</v>
      </c>
      <c r="D20" s="5" t="s">
        <v>1</v>
      </c>
      <c r="E20" s="5" t="s">
        <v>1</v>
      </c>
      <c r="F20" s="5" t="s">
        <v>1</v>
      </c>
      <c r="G20" s="5" t="s">
        <v>1</v>
      </c>
      <c r="H20" s="5" t="s">
        <v>1</v>
      </c>
    </row>
    <row r="21" spans="1:8" ht="15" customHeight="1">
      <c r="A21" s="8" t="s">
        <v>161</v>
      </c>
      <c r="B21" s="8" t="s">
        <v>334</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C24" sqref="C24"/>
    </sheetView>
  </sheetViews>
  <sheetFormatPr defaultColWidth="9.140625" defaultRowHeight="12.75"/>
  <cols>
    <col min="1" max="1" width="6.8515625" style="0" customWidth="1"/>
    <col min="2" max="2" width="42.8515625" style="0" customWidth="1"/>
    <col min="3" max="3" width="41.421875" style="0" customWidth="1"/>
  </cols>
  <sheetData>
    <row r="1" spans="1:3" ht="15" customHeight="1">
      <c r="A1" s="7" t="s">
        <v>6</v>
      </c>
      <c r="B1" s="7" t="s">
        <v>335</v>
      </c>
      <c r="C1" s="7" t="s">
        <v>7</v>
      </c>
    </row>
    <row r="2" spans="1:3" ht="15" customHeight="1">
      <c r="A2" s="5" t="s">
        <v>67</v>
      </c>
      <c r="B2" s="5" t="s">
        <v>67</v>
      </c>
      <c r="C2" s="5" t="s">
        <v>67</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{'SheetId':'0e67e680-b807-4d33-99c0-7b78881f5ae3','UId':'9cbd5645-d1cc-4c66-9f84-d2f549c40baa','Col':4,'Row':3,'Format':'numberic','Value':'11119983047','TargetCode':''}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{'SheetId':'0e67e680-b807-4d33-99c0-7b78881f5ae3','UId':'99e568e1-5c2c-4711-855d-7b59f3d1cab6','Col':5,'Row':3,'Format':'numberic','Value':'18922937235','TargetCode':''}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 ','TargetCode':''}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{'SheetId':'0e67e680-b807-4d33-99c0-7b78881f5ae3','UId':'8adc06ea-6b87-4c42-b656-c6dbc003e2fd','Col':4,'Row':4,'Format':'numberic','Value':'6000000000','TargetCode':''}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{'SheetId':'0e67e680-b807-4d33-99c0-7b78881f5ae3','UId':'6d8a8286-837d-4b56-8e74-bffdec60ea94','Col':5,'Row':4,'Format':'numberic','Value':'6000000000','TargetCode':''}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 ','TargetCode':''}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{'SheetId':'0e67e680-b807-4d33-99c0-7b78881f5ae3','UId':'ff256832-31a8-4b18-a932-43bc9d1665b9','Col':4,'Row':6,'ColDynamic':4,'RowDynamic':5,'Format':'numberic','Value':'5119983047','TargetCode':''}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{'SheetId':'0e67e680-b807-4d33-99c0-7b78881f5ae3','UId':'a91ef888-5216-4368-893d-4bf54555e048','Col':5,'Row':6,'ColDynamic':5,'RowDynamic':5,'Format':'numberic','Value':'12922937235','TargetCode':''}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 ','TargetCode':''}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{'SheetId':'0e67e680-b807-4d33-99c0-7b78881f5ae3','UId':'c59bc369-ef6c-4ae7-8932-3d3cd7b0f999','Col':4,'Row':8,'ColDynamic':4,'RowDynamic':9,'Format':'numberic','Value':'39815775250','TargetCode':''}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{'SheetId':'0e67e680-b807-4d33-99c0-7b78881f5ae3','UId':'71da1168-8366-41b4-a97a-ac130f3a71ab','Col':5,'Row':8,'ColDynamic':5,'RowDynamic':9,'Format':'numberic','Value':'32572135250','TargetCode':''}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 ','TargetCode':''}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{'SheetId':'0e67e680-b807-4d33-99c0-7b78881f5ae3','UId':'aaa47aee-de9e-4a72-aaac-e89970beaace','Col':4,'Row':13,'ColDynamic':4,'RowDynamic':12,'Format':'numberic','Value':'134439726','TargetCode':''}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{'SheetId':'0e67e680-b807-4d33-99c0-7b78881f5ae3','UId':'c31cdabe-83ce-456c-8300-7b06d46f81cc','Col':5,'Row':13,'ColDynamic':5,'RowDynamic':12,'Format':'numberic','Value':'478206849','TargetCode':''}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 ','TargetCode':''}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{'SheetId':'0e67e680-b807-4d33-99c0-7b78881f5ae3','UId':'4db3253d-9c46-4d6e-918f-a429377ea210','Col':4,'Row':16,'Format':'numberic','Value':'20794521','TargetCode':''}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{'SheetId':'0e67e680-b807-4d33-99c0-7b78881f5ae3','UId':'1b5619ce-07bd-4f38-b89d-ff10d4440cfc','Col':5,'Row':16,'Format':'numberic','Value':'24657534','TargetCode':''}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 ','TargetCode':''}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{'SheetId':'0e67e680-b807-4d33-99c0-7b78881f5ae3','UId':'fd93a4a0-c67a-4490-8678-85ab28c59627','Col':4,'Row':21,'ColDynamic':4,'RowDynamic':20,'Format':'numberic','Value':'1952840000','TargetCode':''}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{'SheetId':'0e67e680-b807-4d33-99c0-7b78881f5ae3','UId':'fcf911ca-e231-4e37-ba04-31a4d132b264','Col':5,'Row':21,'ColDynamic':5,'RowDynamic':20,'Format':'numberic','Value':'2393150000','TargetCode':''}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{'SheetId':'0e67e680-b807-4d33-99c0-7b78881f5ae3','UId':'9165401c-9eab-437b-81ae-d4feb80e4e2f','Col':4,'Row':30,'Format':'numberic','Value':'53043832544','TargetCode':''}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{'SheetId':'0e67e680-b807-4d33-99c0-7b78881f5ae3','UId':'a439d206-4c67-47d4-afcd-d4f8e627acf1','Col':5,'Row':30,'Format':'numberic','Value':'54391086868','TargetCode':''}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 ','TargetCode':''}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{'SheetId':'0e67e680-b807-4d33-99c0-7b78881f5ae3','UId':'6823b56c-6355-4646-a028-45bac846780f','Col':4,'Row':37,'Format':'numberic','Value':'210622739','TargetCode':''}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{'SheetId':'0e67e680-b807-4d33-99c0-7b78881f5ae3','UId':'3318279c-387a-4099-bb92-e31c1fe449fe','Col':5,'Row':37,'Format':'numberic','Value':'250037640','TargetCode':''}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 ','TargetCode':''}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{'SheetId':'0e67e680-b807-4d33-99c0-7b78881f5ae3','UId':'3c70b8a9-b1ec-43c2-876f-82404e71a395','Col':4,'Row':40,'Format':'numberic','Value':'842502739','TargetCode':''}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{'SheetId':'0e67e680-b807-4d33-99c0-7b78881f5ae3','UId':'12d35449-1610-445d-a82a-ca6aa3c24666','Col':5,'Row':40,'Format':'numberic','Value':'1376162640','TargetCode':''}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 ','TargetCode':''}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{'SheetId':'0e67e680-b807-4d33-99c0-7b78881f5ae3','UId':'47fa62ea-4432-4646-9d4f-ee5aab71af85','Col':4,'Row':41,'Format':'numberic','Value':'52201329805','TargetCode':''}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{'SheetId':'0e67e680-b807-4d33-99c0-7b78881f5ae3','UId':'3afb4556-da28-46fc-a2b2-36ba72752042','Col':5,'Row':41,'Format':'numberic','Value':'53014924228','TargetCode':''}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 ','TargetCode':''}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{'SheetId':'0e67e680-b807-4d33-99c0-7b78881f5ae3','UId':'7104513d-d6f9-4449-8a07-2e2ffcb96545','Col':4,'Row':42,'Format':'numberic','Value':'5340484.38','TargetCode':''}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{'SheetId':'0e67e680-b807-4d33-99c0-7b78881f5ae3','UId':'3e6dbc06-a87f-42e5-8f05-e55e94914d01','Col':5,'Row':42,'Format':'numberic','Value':'5335989.26','TargetCode':''}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 ','TargetCode':''}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{'SheetId':'0e67e680-b807-4d33-99c0-7b78881f5ae3','UId':'4e4f6161-da0f-463f-8dd1-39772b1d4eda','Col':4,'Row':43,'Format':'numberic','Value':'9774.64','TargetCode':''}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{'SheetId':'0e67e680-b807-4d33-99c0-7b78881f5ae3','UId':'4a847a8c-942e-443a-8eae-7a36b88630ea','Col':5,'Row':43,'Format':'numberic','Value':'9935.35','TargetCode':''}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 ','TargetCode':''}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{'SheetId':'9e57442d-faa2-4732-bfe8-6082c7f4cc3b','UId':'1ab6082b-49bd-46b5-a368-d8740fb12834','Col':4,'Row':2,'Format':'numberic','Value':'118213663','TargetCode':''}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{'SheetId':'9e57442d-faa2-4732-bfe8-6082c7f4cc3b','UId':'220cbdc8-4631-4f07-a522-f901ab9a56b6','Col':5,'Row':2,'Format':'numberic','Value':'488623335','TargetCode':''}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{'SheetId':'9e57442d-faa2-4732-bfe8-6082c7f4cc3b','UId':'44591e3f-5579-49aa-bc70-68808b3d1875','Col':6,'Row':2,'Format':'numberic','Value':'906715446','TargetCode':''}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{'SheetId':'9e57442d-faa2-4732-bfe8-6082c7f4cc3b','UId':'469f6a2b-25ef-4e27-93c5-0caee9db4d81','Col':4,'Row':5,'ColDynamic':4,'RowDynamic':4,'Format':'numberic','Value':'88732877','TargetCode':''}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{'SheetId':'9e57442d-faa2-4732-bfe8-6082c7f4cc3b','UId':'7b8d3f89-6827-40c2-b297-cf7a42237b42','Col':5,'Row':5,'ColDynamic':5,'RowDynamic':4,'Format':'numberic','Value':'443073972','TargetCode':''}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{'SheetId':'9e57442d-faa2-4732-bfe8-6082c7f4cc3b','UId':'4ae5c9f2-f277-4de6-a00c-b59eae1b7410','Col':6,'Row':5,'ColDynamic':6,'RowDynamic':4,'Format':'numberic','Value':'713849315','TargetCode':''}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{'SheetId':'9e57442d-faa2-4732-bfe8-6082c7f4cc3b','UId':'5cf117a3-96d2-4aaf-916d-02b16ba83420','Col':4,'Row':7,'ColDynamic':4,'RowDynamic':4,'Format':'numberic','Value':'29480786','TargetCode':''}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{'SheetId':'9e57442d-faa2-4732-bfe8-6082c7f4cc3b','UId':'89c23fea-c054-41d5-9d1e-0958d45c7a95','Col':5,'Row':7,'ColDynamic':5,'RowDynamic':4,'Format':'numberic','Value':'45549363','TargetCode':''}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{'SheetId':'9e57442d-faa2-4732-bfe8-6082c7f4cc3b','UId':'d5829e20-95a8-4535-904c-7e09f2cdc9f2','Col':6,'Row':7,'ColDynamic':6,'RowDynamic':4,'Format':'numberic','Value':'192866131','TargetCode':''}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{'SheetId':'9e57442d-faa2-4732-bfe8-6082c7f4cc3b','UId':'21f3c77c-886e-43f3-9ba5-fdc740bf45a7','Col':4,'Row':11,'ColDynamic':4,'RowDynamic':8,'Format':'numberic','Value':'148498310','TargetCode':''}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{'SheetId':'9e57442d-faa2-4732-bfe8-6082c7f4cc3b','UId':'fff53ed1-05e1-4ac8-8249-2f48edf9fa14','Col':5,'Row':11,'ColDynamic':5,'RowDynamic':8,'Format':'numberic','Value':'183802323','TargetCode':''}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{'SheetId':'9e57442d-faa2-4732-bfe8-6082c7f4cc3b','UId':'c1a4252e-e2cb-4233-bed1-d3afc836ccc8','Col':6,'Row':11,'ColDynamic':6,'RowDynamic':8,'Format':'numberic','Value':'677898950','TargetCode':''}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{'SheetId':'9e57442d-faa2-4732-bfe8-6082c7f4cc3b','UId':'2b4c7218-ef2f-452d-80ea-cb1d29493e04','Col':4,'Row':12,'Format':'numberic','Value':'52046098','TargetCode':''}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{'SheetId':'9e57442d-faa2-4732-bfe8-6082c7f4cc3b','UId':'2916fb19-bceb-454d-ad42-4fc7a299a2a3','Col':5,'Row':12,'Format':'numberic','Value':'53302236','TargetCode':''}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{'SheetId':'9e57442d-faa2-4732-bfe8-6082c7f4cc3b','UId':'4e500903-fadf-4a73-8849-257ec68842d0','Col':6,'Row':12,'Format':'numberic','Value':'209304294','TargetCode':''}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{'SheetId':'9e57442d-faa2-4732-bfe8-6082c7f4cc3b','UId':'157e5771-4dd4-4ed6-838c-69dd228515cd','Col':4,'Row':14,'ColDynamic':4,'RowDynamic':11,'Format':'numberic','Value':'26096250','TargetCode':''}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{'SheetId':'9e57442d-faa2-4732-bfe8-6082c7f4cc3b','UId':'1e7708d3-6d2b-4639-8d85-59b3c9bf16f5','Col':5,'Row':14,'ColDynamic':5,'RowDynamic':11,'Format':'numberic','Value':'26242116','TargetCode':''}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{'SheetId':'9e57442d-faa2-4732-bfe8-6082c7f4cc3b','UId':'18031c0a-5fc4-4a35-8331-a60cef3972fd','Col':6,'Row':14,'ColDynamic':6,'RowDynamic':11,'Format':'numberic','Value':'104451163','TargetCode':''}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{'SheetId':'9e57442d-faa2-4732-bfe8-6082c7f4cc3b','UId':'85eed99f-bfdc-4be7-9967-72d9b1d67a5b','Col':5,'Row':17,'Format':'numberic','Value':'29700000','TargetCode':''}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{'SheetId':'9e57442d-faa2-4732-bfe8-6082c7f4cc3b','UId':'a66486eb-4505-4714-830d-ba2c3c0c6cd7','Col':6,'Row':17,'Format':'numberic','Value':'118800000','TargetCode':''}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{'SheetId':'9e57442d-faa2-4732-bfe8-6082c7f4cc3b','UId':'1863aaae-65a9-4f9f-9c5d-b3b2a95e519b','Col':5,'Row':24,'ColDynamic':5,'RowDynamic':23,'Format':'numberic','Value':'16940000','TargetCode':''}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{'SheetId':'9e57442d-faa2-4732-bfe8-6082c7f4cc3b','UId':'45a838e8-921d-463e-8daa-a5c771a772aa','Col':6,'Row':24,'ColDynamic':6,'RowDynamic':23,'Format':'numberic','Value':'16940000','TargetCode':''}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{'SheetId':'9e57442d-faa2-4732-bfe8-6082c7f4cc3b','UId':'1fe83977-2f78-4ce9-aa52-80fb62c52ad7','Col':4,'Row':26,'ColDynamic':4,'RowDynamic':19,'Format':'numberic','Value':'15000000','TargetCode':''}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{'SheetId':'9e57442d-faa2-4732-bfe8-6082c7f4cc3b','UId':'3e45938a-8b15-4a28-8d4e-6889d6469db5','Col':5,'Row':26,'ColDynamic':5,'RowDynamic':19,'Format':'numberic','Value':'15000000','TargetCode':''}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{'SheetId':'9e57442d-faa2-4732-bfe8-6082c7f4cc3b','UId':'3873886c-5e1c-44a4-ba3a-dae5f5accc8b','Col':6,'Row':26,'ColDynamic':6,'RowDynamic':19,'Format':'numberic','Value':'60000000','TargetCode':''}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 ','TargetCode':''}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 ','TargetCode':''}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 ','TargetCode':''}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{'SheetId':'9e57442d-faa2-4732-bfe8-6082c7f4cc3b','UId':'22eae942-46a3-4663-8bad-854ee399b27a','Col':4,'Row':32,'Format':'numberic','Value':'24689525','TargetCode':''}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{'SheetId':'9e57442d-faa2-4732-bfe8-6082c7f4cc3b','UId':'e86bd792-47df-41d4-b178-07deae52a1d3','Col':5,'Row':32,'Format':'numberic','Value':'41753103','TargetCode':''}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{'SheetId':'9e57442d-faa2-4732-bfe8-6082c7f4cc3b','UId':'38ae0936-1d1f-43c1-92bd-8403ec08cfeb','Col':6,'Row':32,'Format':'numberic','Value':'164684837','TargetCode':''}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{'SheetId':'9e57442d-faa2-4732-bfe8-6082c7f4cc3b','UId':'a2f958ce-55fd-4741-a0a1-bdcf0dd1c8ec','Col':4,'Row':35,'Format':'numberic','Value':'966437','TargetCode':''}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{'SheetId':'9e57442d-faa2-4732-bfe8-6082c7f4cc3b','UId':'393bdfde-2176-402e-9b16-331c74ac5995','Col':5,'Row':35,'Format':'numberic','Value':'864868','TargetCode':''}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{'SheetId':'9e57442d-faa2-4732-bfe8-6082c7f4cc3b','UId':'61a21fd4-9c85-4c00-b1f5-a006461b16c9','Col':6,'Row':35,'Format':'numberic','Value':'3718656','TargetCode':''}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{'SheetId':'9e57442d-faa2-4732-bfe8-6082c7f4cc3b','UId':'c95f90f6-640a-4331-b0e8-54422c753940','Col':4,'Row':38,'Format':'numberic','Value':'-30284647','TargetCode':''}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{'SheetId':'9e57442d-faa2-4732-bfe8-6082c7f4cc3b','UId':'19caeda8-1e5a-4518-8250-4c15acb82c48','Col':5,'Row':38,'Format':'numberic','Value':'304821012','TargetCode':''}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{'SheetId':'9e57442d-faa2-4732-bfe8-6082c7f4cc3b','UId':'d743182c-5853-46f3-8604-ad3aa58840b8','Col':6,'Row':38,'Format':'numberic','Value':'228816496','TargetCode':''}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{'SheetId':'9e57442d-faa2-4732-bfe8-6082c7f4cc3b','UId':'5fb4cc84-0a90-4cae-ba19-392c839af798','Col':4,'Row':39,'Format':'numberic','Value':'-827300000','TargetCode':''}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{'SheetId':'9e57442d-faa2-4732-bfe8-6082c7f4cc3b','UId':'c14dbefc-c01b-44b0-a577-6f17c0396290','Col':5,'Row':39,'Format':'numberic','Value':'1833013950','TargetCode':''}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{'SheetId':'9e57442d-faa2-4732-bfe8-6082c7f4cc3b','UId':'d1eb0ab7-7a60-49c8-b8aa-39c894436edb','Col':6,'Row':39,'Format':'numberic','Value':'465446886','TargetCode':''}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{'SheetId':'9e57442d-faa2-4732-bfe8-6082c7f4cc3b','UId':'7dc5398f-c841-400c-850b-875a5c468e05','Col':4,'Row':40,'Format':'numberic','Value':'-169889980','TargetCode':''}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{'SheetId':'9e57442d-faa2-4732-bfe8-6082c7f4cc3b','UId':'fa4fb11d-bd81-48b0-9ef6-a4ff2cd9d48a','Col':5,'Row':40,'Format':'numberic','Value':'489491102','TargetCode':''}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{'SheetId':'9e57442d-faa2-4732-bfe8-6082c7f4cc3b','UId':'73bb9d14-e1ea-4394-a083-b8a649641cf9','Col':6,'Row':40,'Format':'numberic','Value':'453866255','TargetCode':''}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{'SheetId':'9e57442d-faa2-4732-bfe8-6082c7f4cc3b','UId':'bab2e1a7-20d5-41fd-881b-9a21514bfc4f','Col':4,'Row':41,'Format':'numberic','Value':'-657410020','TargetCode':''}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{'SheetId':'9e57442d-faa2-4732-bfe8-6082c7f4cc3b','UId':'128100c2-b671-4904-a5a9-41069ed12784','Col':5,'Row':41,'Format':'numberic','Value':'1343522848','TargetCode':''}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{'SheetId':'9e57442d-faa2-4732-bfe8-6082c7f4cc3b','UId':'04b06e65-b2eb-4858-bb0b-d72c0270f1f6','Col':6,'Row':41,'Format':'numberic','Value':'11580631','TargetCode':''}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{'SheetId':'9e57442d-faa2-4732-bfe8-6082c7f4cc3b','UId':'0c34f541-ad2d-4bff-9fce-284295e89335','Col':4,'Row':42,'Format':'numberic','Value':'-857584647','TargetCode':''}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{'SheetId':'9e57442d-faa2-4732-bfe8-6082c7f4cc3b','UId':'a1069390-e9a5-41a9-8d0c-f5931f68451d','Col':5,'Row':42,'Format':'numberic','Value':'2137834962','TargetCode':''}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{'SheetId':'9e57442d-faa2-4732-bfe8-6082c7f4cc3b','UId':'943a903f-8f0c-48d3-9a7d-d0f797c51f06','Col':6,'Row':42,'Format':'numberic','Value':'694263382','TargetCode':''}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{'SheetId':'9e57442d-faa2-4732-bfe8-6082c7f4cc3b','UId':'14ba2d4e-fc98-469f-8702-009a93d663bf','Col':4,'Row':43,'Format':'numberic','Value':'53014924228','TargetCode':''}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{'SheetId':'9e57442d-faa2-4732-bfe8-6082c7f4cc3b','UId':'46dc8404-c63b-42c5-af20-35a421a3b5ab','Col':5,'Row':43,'Format':'numberic','Value':'51145496401','TargetCode':''}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{'SheetId':'9e57442d-faa2-4732-bfe8-6082c7f4cc3b','UId':'a1137c7a-72fe-4907-952f-0a4daf353a5c','Col':6,'Row':43,'Format':'numberic','Value':'51548868071','TargetCode':''}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{'SheetId':'9e57442d-faa2-4732-bfe8-6082c7f4cc3b','UId':'ae182ae4-ecb8-4b3e-87b1-02fe2b8c8c6e','Col':4,'Row':44,'Format':'numberic','Value':'-813594423','TargetCode':''}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{'SheetId':'9e57442d-faa2-4732-bfe8-6082c7f4cc3b','UId':'c7c70708-3a08-4a71-8b5b-958036d28d83','Col':5,'Row':44,'Format':'numberic','Value':'1869427825','TargetCode':''}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{'SheetId':'9e57442d-faa2-4732-bfe8-6082c7f4cc3b','UId':'b56d1f06-ac4a-4581-bd76-0a7116bb9601','Col':6,'Row':44,'Format':'numberic','Value':'652461732','TargetCode':''}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{'SheetId':'9e57442d-faa2-4732-bfe8-6082c7f4cc3b','UId':'071f8b6b-411a-4479-a1e0-68ae4989d4d4','Col':4,'Row':45,'Format':'numberic','Value':'-857584647','TargetCode':''}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{'SheetId':'9e57442d-faa2-4732-bfe8-6082c7f4cc3b','UId':'649fe867-7540-4d27-809f-914ad09af55e','Col':5,'Row':45,'Format':'numberic','Value':'2137834962','TargetCode':''}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{'SheetId':'9e57442d-faa2-4732-bfe8-6082c7f4cc3b','UId':'ce2f8942-9d48-4663-bc86-864ddeb2e9fb','Col':6,'Row':45,'Format':'numberic','Value':'694263382','TargetCode':''}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{'SheetId':'9e57442d-faa2-4732-bfe8-6082c7f4cc3b','UId':'26da4aec-6928-4f66-88a5-fdfd0ee643e5','Col':4,'Row':47,'Format':'numberic','Value':'43990224','TargetCode':''}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{'SheetId':'9e57442d-faa2-4732-bfe8-6082c7f4cc3b','UId':'9b98b4cd-1dc6-4f10-9fcd-3b02154fc346','Col':5,'Row':47,'Format':'numberic','Value':'-268407137','TargetCode':''}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{'SheetId':'9e57442d-faa2-4732-bfe8-6082c7f4cc3b','UId':'ab589e24-1208-4602-83e1-3b0d9a9ddac2','Col':6,'Row':47,'Format':'numberic','Value':'-41801650','TargetCode':''}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{'SheetId':'9e57442d-faa2-4732-bfe8-6082c7f4cc3b','UId':'a1e12271-7d9c-46e1-be1f-d3831e97dba6','Col':4,'Row':48,'Format':'numberic','Value':'52201329805','TargetCode':''}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{'SheetId':'9e57442d-faa2-4732-bfe8-6082c7f4cc3b','UId':'85d94755-db4c-439e-8336-6cbb28df62be','Col':5,'Row':48,'Format':'numberic','Value':'53014924228','TargetCode':''}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{'SheetId':'9e57442d-faa2-4732-bfe8-6082c7f4cc3b','UId':'d8a625ed-973b-4579-990b-8dd486f640c5','Col':6,'Row':48,'Format':'numberic','Value':'52201329805','TargetCode':''}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24),",'Row':",ROW(BCDanhMucDauTu_06029!A24),",","'ColDynamic':",COLUMN(BCDanhMucDauTu_06029!A3),",","'RowDynamic':",ROW(BCDanhMucDauTu_06029!A3),",","'Format':'numberic'",",'Value':'",SUBSTITUTE(BCDanhMucDauTu_06029!A24,"'","\'"),"','TargetCode':''}")</f>
        <v>{'SheetId':'1deb9a6e-dc5a-4908-87cc-034ee9747e20','UId':'1e992cf2-7118-4214-a559-0195c8884aea','Col':1,'Row':24,'ColDynamic':1,'RowDynamic':3,'Format':'numberic','Value':' ','TargetCode':''}</v>
      </c>
    </row>
    <row r="286" ht="12.75">
      <c r="A286" t="str">
        <f>CONCATENATE("{'SheetId':'1deb9a6e-dc5a-4908-87cc-034ee9747e20'",",","'UId':'4f882b80-9e4d-4d19-8537-405badf59571'",",'Col':",COLUMN(BCDanhMucDauTu_06029!B24),",'Row':",ROW(BCDanhMucDauTu_06029!B24),",","'ColDynamic':",COLUMN(BCDanhMucDauTu_06029!B3),",","'RowDynamic':",ROW(BCDanhMucDauTu_06029!B3),",","'Format':'string'",",'Value':'",SUBSTITUTE(BCDanhMucDauTu_06029!B24,"'","\'"),"','TargetCode':''}")</f>
        <v>{'SheetId':'1deb9a6e-dc5a-4908-87cc-034ee9747e20','UId':'4f882b80-9e4d-4d19-8537-405badf59571','Col':2,'Row':24,'ColDynamic':2,'RowDynamic':3,'Format':'string','Value':'Tổng','TargetCode':''}</v>
      </c>
    </row>
    <row r="287" ht="12.75">
      <c r="A287" t="str">
        <f>CONCATENATE("{'SheetId':'1deb9a6e-dc5a-4908-87cc-034ee9747e20'",",","'UId':'5250f607-5010-4670-bb67-dda35efb42cd'",",'Col':",COLUMN(BCDanhMucDauTu_06029!C24),",'Row':",ROW(BCDanhMucDauTu_06029!C24),",","'ColDynamic':",COLUMN(BCDanhMucDauTu_06029!C3),",","'RowDynamic':",ROW(BCDanhMucDauTu_06029!C3),",","'Format':'numberic'",",'Value':'",SUBSTITUTE(BCDanhMucDauTu_06029!C24,"'","\'"),"','TargetCode':''}")</f>
        <v>{'SheetId':'1deb9a6e-dc5a-4908-87cc-034ee9747e20','UId':'5250f607-5010-4670-bb67-dda35efb42cd','Col':3,'Row':24,'ColDynamic':3,'RowDynamic':3,'Format':'numberic','Value':'2247','TargetCode':''}</v>
      </c>
    </row>
    <row r="288" ht="12.75">
      <c r="A288" t="str">
        <f>CONCATENATE("{'SheetId':'1deb9a6e-dc5a-4908-87cc-034ee9747e20'",",","'UId':'428c865a-7282-4f58-bc89-20f1b0217190'",",'Col':",COLUMN(BCDanhMucDauTu_06029!D24),",'Row':",ROW(BCDanhMucDauTu_06029!D24),",","'ColDynamic':",COLUMN(BCDanhMucDauTu_06029!D3),",","'RowDynamic':",ROW(BCDanhMucDauTu_06029!D3),",","'Format':'numberic'",",'Value':'",SUBSTITUTE(BCDanhMucDauTu_06029!D24,"'","\'"),"','TargetCode':''}")</f>
        <v>{'SheetId':'1deb9a6e-dc5a-4908-87cc-034ee9747e20','UId':'428c865a-7282-4f58-bc89-20f1b0217190','Col':4,'Row':24,'ColDynamic':4,'RowDynamic':3,'Format':'numberic','Value':'2025300','TargetCode':''}</v>
      </c>
    </row>
    <row r="289" ht="12.75">
      <c r="A289" t="str">
        <f>CONCATENATE("{'SheetId':'1deb9a6e-dc5a-4908-87cc-034ee9747e20'",",","'UId':'9592905c-7577-459a-bf73-e7d1733cf17a'",",'Col':",COLUMN(BCDanhMucDauTu_06029!E24),",'Row':",ROW(BCDanhMucDauTu_06029!E24),",","'ColDynamic':",COLUMN(BCDanhMucDauTu_06029!E3),",","'RowDynamic':",ROW(BCDanhMucDauTu_06029!E3),",","'Format':'numberic'",",'Value':'",SUBSTITUTE(BCDanhMucDauTu_06029!E24,"'","\'"),"','TargetCode':''}")</f>
        <v>{'SheetId':'1deb9a6e-dc5a-4908-87cc-034ee9747e20','UId':'9592905c-7577-459a-bf73-e7d1733cf17a','Col':5,'Row':24,'ColDynamic':5,'RowDynamic':3,'Format':'numberic','Value':'','TargetCode':''}</v>
      </c>
    </row>
    <row r="290" ht="12.75">
      <c r="A290" t="str">
        <f>CONCATENATE("{'SheetId':'1deb9a6e-dc5a-4908-87cc-034ee9747e20'",",","'UId':'a9e4466a-def7-4534-a075-0e61b1888eec'",",'Col':",COLUMN(BCDanhMucDauTu_06029!F24),",'Row':",ROW(BCDanhMucDauTu_06029!F24),",","'ColDynamic':",COLUMN(BCDanhMucDauTu_06029!F3),",","'RowDynamic':",ROW(BCDanhMucDauTu_06029!F3),",","'Format':'numberic'",",'Value':'",SUBSTITUTE(BCDanhMucDauTu_06029!F24,"'","\'"),"','TargetCode':''}")</f>
        <v>{'SheetId':'1deb9a6e-dc5a-4908-87cc-034ee9747e20','UId':'a9e4466a-def7-4534-a075-0e61b1888eec','Col':6,'Row':24,'ColDynamic':6,'RowDynamic':3,'Format':'numberic','Value':'38360800000','TargetCode':''}</v>
      </c>
    </row>
    <row r="291" ht="12.75">
      <c r="A291" t="str">
        <f>CONCATENATE("{'SheetId':'1deb9a6e-dc5a-4908-87cc-034ee9747e20'",",","'UId':'13379930-3d0b-4576-86a6-aee55aa73fef'",",'Col':",COLUMN(BCDanhMucDauTu_06029!G24),",'Row':",ROW(BCDanhMucDauTu_06029!G24),",","'ColDynamic':",COLUMN(BCDanhMucDauTu_06029!G3),",","'RowDynamic':",ROW(BCDanhMucDauTu_06029!G3),",","'Format':'numberic'",",'Value':'",SUBSTITUTE(BCDanhMucDauTu_06029!G24,"'","\'"),"','TargetCode':''}")</f>
        <v>{'SheetId':'1deb9a6e-dc5a-4908-87cc-034ee9747e20','UId':'13379930-3d0b-4576-86a6-aee55aa73fef','Col':7,'Row':24,'ColDynamic':7,'RowDynamic':3,'Format':'numberic','Value':'0.723190579567938','TargetCode':''}</v>
      </c>
    </row>
    <row r="292" ht="12.75">
      <c r="A292" t="str">
        <f>CONCATENATE("{'SheetId':'1deb9a6e-dc5a-4908-87cc-034ee9747e20'",",","'UId':'17931870-911c-4fad-afd5-7ec649ba087b'",",'Col':",COLUMN(BCDanhMucDauTu_06029!D25),",'Row':",ROW(BCDanhMucDauTu_06029!D25),",","'Format':'numberic'",",'Value':'",SUBSTITUTE(BCDanhMucDauTu_06029!D25,"'","\'"),"','TargetCode':''}")</f>
        <v>{'SheetId':'1deb9a6e-dc5a-4908-87cc-034ee9747e20','UId':'17931870-911c-4fad-afd5-7ec649ba087b','Col':4,'Row':25,'Format':'numberic','Value':' ','TargetCode':''}</v>
      </c>
    </row>
    <row r="293" ht="12.75">
      <c r="A293" t="str">
        <f>CONCATENATE("{'SheetId':'1deb9a6e-dc5a-4908-87cc-034ee9747e20'",",","'UId':'8e29656a-72a1-4698-a2d4-ab43c77220a4'",",'Col':",COLUMN(BCDanhMucDauTu_06029!E25),",'Row':",ROW(BCDanhMucDauTu_06029!E25),",","'Format':'numberic'",",'Value':'",SUBSTITUTE(BCDanhMucDauTu_06029!E25,"'","\'"),"','TargetCode':''}")</f>
        <v>{'SheetId':'1deb9a6e-dc5a-4908-87cc-034ee9747e20','UId':'8e29656a-72a1-4698-a2d4-ab43c77220a4','Col':5,'Row':25,'Format':'numberic','Value':' ','TargetCode':''}</v>
      </c>
    </row>
    <row r="294" ht="12.75">
      <c r="A294" t="str">
        <f>CONCATENATE("{'SheetId':'1deb9a6e-dc5a-4908-87cc-034ee9747e20'",",","'UId':'5fe96b01-5f18-4f07-ac34-11fa669457a4'",",'Col':",COLUMN(BCDanhMucDauTu_06029!F25),",'Row':",ROW(BCDanhMucDauTu_06029!F25),",","'Format':'numberic'",",'Value':'",SUBSTITUTE(BCDanhMucDauTu_06029!F25,"'","\'"),"','TargetCode':''}")</f>
        <v>{'SheetId':'1deb9a6e-dc5a-4908-87cc-034ee9747e20','UId':'5fe96b01-5f18-4f07-ac34-11fa669457a4','Col':6,'Row':25,'Format':'numberic','Value':' ','TargetCode':''}</v>
      </c>
    </row>
    <row r="295" ht="12.75">
      <c r="A295" t="str">
        <f>CONCATENATE("{'SheetId':'1deb9a6e-dc5a-4908-87cc-034ee9747e20'",",","'UId':'9d206dcc-b016-47b5-a344-791067be02d5'",",'Col':",COLUMN(BCDanhMucDauTu_06029!G25),",'Row':",ROW(BCDanhMucDauTu_06029!G25),",","'Format':'numberic'",",'Value':'",SUBSTITUTE(BCDanhMucDauTu_06029!G25,"'","\'"),"','TargetCode':''}")</f>
        <v>{'SheetId':'1deb9a6e-dc5a-4908-87cc-034ee9747e20','UId':'9d206dcc-b016-47b5-a344-791067be02d5','Col':7,'Row':25,'Format':'numberic','Value':' ','TargetCode':''}</v>
      </c>
    </row>
    <row r="296" ht="12.75">
      <c r="A296" t="str">
        <f>CONCATENATE("{'SheetId':'1deb9a6e-dc5a-4908-87cc-034ee9747e20'",",","'UId':'d149d88b-77fb-4541-8798-63154426abc2'",",'Col':",COLUMN(BCDanhMucDauTu_06029!A27),",'Row':",ROW(BCDanhMucDauTu_06029!A27),",","'ColDynamic':",COLUMN(BCDanhMucDauTu_06029!A25),",","'RowDynamic':",ROW(BCDanhMucDauTu_06029!A25),",","'Format':'numberic'",",'Value':'",SUBSTITUTE(BCDanhMucDauTu_06029!A27,"'","\'"),"','TargetCode':''}")</f>
        <v>{'SheetId':'1deb9a6e-dc5a-4908-87cc-034ee9747e20','UId':'d149d88b-77fb-4541-8798-63154426abc2','Col':1,'Row':27,'ColDynamic':1,'RowDynamic':25,'Format':'numberic','Value':' ','TargetCode':''}</v>
      </c>
    </row>
    <row r="297" ht="12.75">
      <c r="A297" t="str">
        <f>CONCATENATE("{'SheetId':'1deb9a6e-dc5a-4908-87cc-034ee9747e20'",",","'UId':'63355adb-73ff-4fd6-a4ee-6353f3830628'",",'Col':",COLUMN(BCDanhMucDauTu_06029!B27),",'Row':",ROW(BCDanhMucDauTu_06029!B27),",","'ColDynamic':",COLUMN(BCDanhMucDauTu_06029!B25),",","'RowDynamic':",ROW(BCDanhMucDauTu_06029!B25),",","'Format':'string'",",'Value':'",SUBSTITUTE(BCDanhMucDauTu_06029!B27,"'","\'"),"','TargetCode':''}")</f>
        <v>{'SheetId':'1deb9a6e-dc5a-4908-87cc-034ee9747e20','UId':'63355adb-73ff-4fd6-a4ee-6353f3830628','Col':2,'Row':27,'ColDynamic':2,'RowDynamic':25,'Format':'string','Value':'Tổng','TargetCode':''}</v>
      </c>
    </row>
    <row r="298" ht="12.75">
      <c r="A298" t="str">
        <f>CONCATENATE("{'SheetId':'1deb9a6e-dc5a-4908-87cc-034ee9747e20'",",","'UId':'34e26121-8d4b-46bb-836d-3cc1913c6909'",",'Col':",COLUMN(BCDanhMucDauTu_06029!C27),",'Row':",ROW(BCDanhMucDauTu_06029!C27),",","'ColDynamic':",COLUMN(BCDanhMucDauTu_06029!C25),",","'RowDynamic':",ROW(BCDanhMucDauTu_06029!C25),",","'Format':'numberic'",",'Value':'",SUBSTITUTE(BCDanhMucDauTu_06029!C27,"'","\'"),"','TargetCode':''}")</f>
        <v>{'SheetId':'1deb9a6e-dc5a-4908-87cc-034ee9747e20','UId':'34e26121-8d4b-46bb-836d-3cc1913c6909','Col':3,'Row':27,'ColDynamic':3,'RowDynamic':25,'Format':'numberic','Value':'2249','TargetCode':''}</v>
      </c>
    </row>
    <row r="299" ht="12.75">
      <c r="A299" t="str">
        <f>CONCATENATE("{'SheetId':'1deb9a6e-dc5a-4908-87cc-034ee9747e20'",",","'UId':'dcb7503a-9941-4910-9dba-c04cd291c91d'",",'Col':",COLUMN(BCDanhMucDauTu_06029!D27),",'Row':",ROW(BCDanhMucDauTu_06029!D27),",","'ColDynamic':",COLUMN(BCDanhMucDauTu_06029!D25),",","'RowDynamic':",ROW(BCDanhMucDauTu_06029!D25),",","'Format':'numberic'",",'Value':'",SUBSTITUTE(BCDanhMucDauTu_06029!D27,"'","\'"),"','TargetCode':''}")</f>
        <v>{'SheetId':'1deb9a6e-dc5a-4908-87cc-034ee9747e20','UId':'dcb7503a-9941-4910-9dba-c04cd291c91d','Col':4,'Row':27,'ColDynamic':4,'RowDynamic':25,'Format':'numberic','Value':' ','TargetCode':''}</v>
      </c>
    </row>
    <row r="300" ht="12.75">
      <c r="A300" t="str">
        <f>CONCATENATE("{'SheetId':'1deb9a6e-dc5a-4908-87cc-034ee9747e20'",",","'UId':'9ff33d6c-3426-46f5-98c3-f1cc3c6c563e'",",'Col':",COLUMN(BCDanhMucDauTu_06029!E27),",'Row':",ROW(BCDanhMucDauTu_06029!E27),",","'ColDynamic':",COLUMN(BCDanhMucDauTu_06029!E25),",","'RowDynamic':",ROW(BCDanhMucDauTu_06029!E25),",","'Format':'numberic'",",'Value':'",SUBSTITUTE(BCDanhMucDauTu_06029!E27,"'","\'"),"','TargetCode':''}")</f>
        <v>{'SheetId':'1deb9a6e-dc5a-4908-87cc-034ee9747e20','UId':'9ff33d6c-3426-46f5-98c3-f1cc3c6c563e','Col':5,'Row':27,'ColDynamic':5,'RowDynamic':25,'Format':'numberic','Value':' ','TargetCode':''}</v>
      </c>
    </row>
    <row r="301" ht="12.75">
      <c r="A301" t="str">
        <f>CONCATENATE("{'SheetId':'1deb9a6e-dc5a-4908-87cc-034ee9747e20'",",","'UId':'196bc559-44ca-4c84-bc88-37e0b2b7c0ca'",",'Col':",COLUMN(BCDanhMucDauTu_06029!F27),",'Row':",ROW(BCDanhMucDauTu_06029!F27),",","'ColDynamic':",COLUMN(BCDanhMucDauTu_06029!F25),",","'RowDynamic':",ROW(BCDanhMucDauTu_06029!F25),",","'Format':'numberic'",",'Value':'",SUBSTITUTE(BCDanhMucDauTu_06029!F27,"'","\'"),"','TargetCode':''}")</f>
        <v>{'SheetId':'1deb9a6e-dc5a-4908-87cc-034ee9747e20','UId':'196bc559-44ca-4c84-bc88-37e0b2b7c0ca','Col':6,'Row':27,'ColDynamic':6,'RowDynamic':25,'Format':'numberic','Value':' ','TargetCode':''}</v>
      </c>
    </row>
    <row r="302" ht="12.75">
      <c r="A302" t="str">
        <f>CONCATENATE("{'SheetId':'1deb9a6e-dc5a-4908-87cc-034ee9747e20'",",","'UId':'76830a4a-49b3-4200-8f4c-2ccbb1a8164a'",",'Col':",COLUMN(BCDanhMucDauTu_06029!G27),",'Row':",ROW(BCDanhMucDauTu_06029!G27),",","'ColDynamic':",COLUMN(BCDanhMucDauTu_06029!G25),",","'RowDynamic':",ROW(BCDanhMucDauTu_06029!G25),",","'Format':'numberic'",",'Value':'",SUBSTITUTE(BCDanhMucDauTu_06029!G27,"'","\'"),"','TargetCode':''}")</f>
        <v>{'SheetId':'1deb9a6e-dc5a-4908-87cc-034ee9747e20','UId':'76830a4a-49b3-4200-8f4c-2ccbb1a8164a','Col':7,'Row':27,'ColDynamic':7,'RowDynamic':25,'Format':'numberic','Value':' ','TargetCode':''}</v>
      </c>
    </row>
    <row r="303" ht="12.75">
      <c r="A303" t="str">
        <f>CONCATENATE("{'SheetId':'1deb9a6e-dc5a-4908-87cc-034ee9747e20'",",","'UId':'c5e58da8-6303-4f4b-8cfb-be632ed7700b'",",'Col':",COLUMN(BCDanhMucDauTu_06029!D28),",'Row':",ROW(BCDanhMucDauTu_06029!D28),",","'Format':'numberic'",",'Value':'",SUBSTITUTE(BCDanhMucDauTu_06029!D28,"'","\'"),"','TargetCode':''}")</f>
        <v>{'SheetId':'1deb9a6e-dc5a-4908-87cc-034ee9747e20','UId':'c5e58da8-6303-4f4b-8cfb-be632ed7700b','Col':4,'Row':28,'Format':'numberic','Value':' ','TargetCode':''}</v>
      </c>
    </row>
    <row r="304" ht="12.75">
      <c r="A304" t="str">
        <f>CONCATENATE("{'SheetId':'1deb9a6e-dc5a-4908-87cc-034ee9747e20'",",","'UId':'00ea0783-aace-414b-8975-b7b78127300d'",",'Col':",COLUMN(BCDanhMucDauTu_06029!E28),",'Row':",ROW(BCDanhMucDauTu_06029!E28),",","'Format':'numberic'",",'Value':'",SUBSTITUTE(BCDanhMucDauTu_06029!E28,"'","\'"),"','TargetCode':''}")</f>
        <v>{'SheetId':'1deb9a6e-dc5a-4908-87cc-034ee9747e20','UId':'00ea0783-aace-414b-8975-b7b78127300d','Col':5,'Row':28,'Format':'numberic','Value':' ','TargetCode':''}</v>
      </c>
    </row>
    <row r="305" ht="12.75">
      <c r="A305" t="str">
        <f>CONCATENATE("{'SheetId':'1deb9a6e-dc5a-4908-87cc-034ee9747e20'",",","'UId':'399d8c6f-4901-44ca-8111-9e12f616c487'",",'Col':",COLUMN(BCDanhMucDauTu_06029!F28),",'Row':",ROW(BCDanhMucDauTu_06029!F28),",","'Format':'numberic'",",'Value':'",SUBSTITUTE(BCDanhMucDauTu_06029!F28,"'","\'"),"','TargetCode':''}")</f>
        <v>{'SheetId':'1deb9a6e-dc5a-4908-87cc-034ee9747e20','UId':'399d8c6f-4901-44ca-8111-9e12f616c487','Col':6,'Row':28,'Format':'numberic','Value':' ','TargetCode':''}</v>
      </c>
    </row>
    <row r="306" ht="12.75">
      <c r="A306" t="str">
        <f>CONCATENATE("{'SheetId':'1deb9a6e-dc5a-4908-87cc-034ee9747e20'",",","'UId':'2cdda7fd-cb87-47da-8e30-06a3709bd609'",",'Col':",COLUMN(BCDanhMucDauTu_06029!G28),",'Row':",ROW(BCDanhMucDauTu_06029!G28),",","'Format':'numberic'",",'Value':'",SUBSTITUTE(BCDanhMucDauTu_06029!G28,"'","\'"),"','TargetCode':''}")</f>
        <v>{'SheetId':'1deb9a6e-dc5a-4908-87cc-034ee9747e20','UId':'2cdda7fd-cb87-47da-8e30-06a3709bd609','Col':7,'Row':28,'Format':'numberic','Value':' ','TargetCode':''}</v>
      </c>
    </row>
    <row r="307" ht="12.75">
      <c r="A307" t="str">
        <f>CONCATENATE("{'SheetId':'1deb9a6e-dc5a-4908-87cc-034ee9747e20'",",","'UId':'b8c20cc2-e76a-461c-ace9-e83abfcc1775'",",'Col':",COLUMN(BCDanhMucDauTu_06029!A31),",'Row':",ROW(BCDanhMucDauTu_06029!A31),",","'ColDynamic':",COLUMN(BCDanhMucDauTu_06029!A32),",","'RowDynamic':",ROW(BCDanhMucDauTu_06029!A32),",","'Format':'numberic'",",'Value':'",SUBSTITUTE(BCDanhMucDauTu_06029!A31,"'","\'"),"','TargetCode':''}")</f>
        <v>{'SheetId':'1deb9a6e-dc5a-4908-87cc-034ee9747e20','UId':'b8c20cc2-e76a-461c-ace9-e83abfcc1775','Col':1,'Row':31,'ColDynamic':1,'RowDynamic':32,'Format':'numberic','Value':' ','TargetCode':''}</v>
      </c>
    </row>
    <row r="308" ht="12.75">
      <c r="A308" t="str">
        <f>CONCATENATE("{'SheetId':'1deb9a6e-dc5a-4908-87cc-034ee9747e20'",",","'UId':'e6fa0887-9c0a-49b1-a5d5-d55f5bee7d17'",",'Col':",COLUMN(BCDanhMucDauTu_06029!B31),",'Row':",ROW(BCDanhMucDauTu_06029!B31),",","'ColDynamic':",COLUMN(BCDanhMucDauTu_06029!B32),",","'RowDynamic':",ROW(BCDanhMucDauTu_06029!B32),",","'Format':'string'",",'Value':'",SUBSTITUTE(BCDanhMucDauTu_06029!B31,"'","\'"),"','TargetCode':''}")</f>
        <v>{'SheetId':'1deb9a6e-dc5a-4908-87cc-034ee9747e20','UId':'e6fa0887-9c0a-49b1-a5d5-d55f5bee7d17','Col':2,'Row':31,'ColDynamic':2,'RowDynamic':32,'Format':'string','Value':'Tổng','TargetCode':''}</v>
      </c>
    </row>
    <row r="309" ht="12.75">
      <c r="A309" t="str">
        <f>CONCATENATE("{'SheetId':'1deb9a6e-dc5a-4908-87cc-034ee9747e20'",",","'UId':'6a029111-438c-4c2c-a425-15433a16ea47'",",'Col':",COLUMN(BCDanhMucDauTu_06029!C31),",'Row':",ROW(BCDanhMucDauTu_06029!C31),",","'ColDynamic':",COLUMN(BCDanhMucDauTu_06029!C32),",","'RowDynamic':",ROW(BCDanhMucDauTu_06029!C32),",","'Format':'numberic'",",'Value':'",SUBSTITUTE(BCDanhMucDauTu_06029!C31,"'","\'"),"','TargetCode':''}")</f>
        <v>{'SheetId':'1deb9a6e-dc5a-4908-87cc-034ee9747e20','UId':'6a029111-438c-4c2c-a425-15433a16ea47','Col':3,'Row':31,'ColDynamic':3,'RowDynamic':32,'Format':'numberic','Value':'2252','TargetCode':''}</v>
      </c>
    </row>
    <row r="310" ht="12.75">
      <c r="A310" t="str">
        <f>CONCATENATE("{'SheetId':'1deb9a6e-dc5a-4908-87cc-034ee9747e20'",",","'UId':'2af5b400-8abe-46e3-8b64-7efb4d13db84'",",'Col':",COLUMN(BCDanhMucDauTu_06029!D31),",'Row':",ROW(BCDanhMucDauTu_06029!D31),",","'ColDynamic':",COLUMN(BCDanhMucDauTu_06029!D32),",","'RowDynamic':",ROW(BCDanhMucDauTu_06029!D32),",","'Format':'numberic'",",'Value':'",SUBSTITUTE(BCDanhMucDauTu_06029!D31,"'","\'"),"','TargetCode':''}")</f>
        <v>{'SheetId':'1deb9a6e-dc5a-4908-87cc-034ee9747e20','UId':'2af5b400-8abe-46e3-8b64-7efb4d13db84','Col':4,'Row':31,'ColDynamic':4,'RowDynamic':32,'Format':'numberic','Value':'15000','TargetCode':''}</v>
      </c>
    </row>
    <row r="311" ht="12.75">
      <c r="A311" t="str">
        <f>CONCATENATE("{'SheetId':'1deb9a6e-dc5a-4908-87cc-034ee9747e20'",",","'UId':'142640d6-6a87-400c-bc3e-fd34124b8a95'",",'Col':",COLUMN(BCDanhMucDauTu_06029!E31),",'Row':",ROW(BCDanhMucDauTu_06029!E31),",","'ColDynamic':",COLUMN(BCDanhMucDauTu_06029!E32),",","'RowDynamic':",ROW(BCDanhMucDauTu_06029!E32),",","'Format':'numberic'",",'Value':'",SUBSTITUTE(BCDanhMucDauTu_06029!E31,"'","\'"),"','TargetCode':''}")</f>
        <v>{'SheetId':'1deb9a6e-dc5a-4908-87cc-034ee9747e20','UId':'142640d6-6a87-400c-bc3e-fd34124b8a95','Col':5,'Row':31,'ColDynamic':5,'RowDynamic':32,'Format':'numberic','Value':'','TargetCode':''}</v>
      </c>
    </row>
    <row r="312" ht="12.75">
      <c r="A312" t="str">
        <f>CONCATENATE("{'SheetId':'1deb9a6e-dc5a-4908-87cc-034ee9747e20'",",","'UId':'a4748164-33b9-46bd-8561-e8b3f76700ee'",",'Col':",COLUMN(BCDanhMucDauTu_06029!F31),",'Row':",ROW(BCDanhMucDauTu_06029!F31),",","'ColDynamic':",COLUMN(BCDanhMucDauTu_06029!F32),",","'RowDynamic':",ROW(BCDanhMucDauTu_06029!F32),",","'Format':'numberic'",",'Value':'",SUBSTITUTE(BCDanhMucDauTu_06029!F31,"'","\'"),"','TargetCode':''}")</f>
        <v>{'SheetId':'1deb9a6e-dc5a-4908-87cc-034ee9747e20','UId':'a4748164-33b9-46bd-8561-e8b3f76700ee','Col':6,'Row':31,'ColDynamic':6,'RowDynamic':32,'Format':'numberic','Value':'1454975250','TargetCode':''}</v>
      </c>
    </row>
    <row r="313" ht="12.75">
      <c r="A313" t="str">
        <f>CONCATENATE("{'SheetId':'1deb9a6e-dc5a-4908-87cc-034ee9747e20'",",","'UId':'8b15b2dd-95b7-4075-8cb9-63831db4f74a'",",'Col':",COLUMN(BCDanhMucDauTu_06029!G31),",'Row':",ROW(BCDanhMucDauTu_06029!G31),",","'ColDynamic':",COLUMN(BCDanhMucDauTu_06029!G32),",","'RowDynamic':",ROW(BCDanhMucDauTu_06029!G32),",","'Format':'numberic'",",'Value':'",SUBSTITUTE(BCDanhMucDauTu_06029!G31,"'","\'"),"','TargetCode':''}")</f>
        <v>{'SheetId':'1deb9a6e-dc5a-4908-87cc-034ee9747e20','UId':'8b15b2dd-95b7-4075-8cb9-63831db4f74a','Col':7,'Row':31,'ColDynamic':7,'RowDynamic':32,'Format':'numberic','Value':'0.0274296780647042','TargetCode':''}</v>
      </c>
    </row>
    <row r="314" ht="12.75">
      <c r="A314" t="str">
        <f>CONCATENATE("{'SheetId':'1deb9a6e-dc5a-4908-87cc-034ee9747e20'",",","'UId':'fe496e11-6071-47ac-9042-fb59341ce9d3'",",'Col':",COLUMN(BCDanhMucDauTu_06029!D32),",'Row':",ROW(BCDanhMucDauTu_06029!D32),",","'Format':'numberic'",",'Value':'",SUBSTITUTE(BCDanhMucDauTu_06029!D32,"'","\'"),"','TargetCode':''}")</f>
        <v>{'SheetId':'1deb9a6e-dc5a-4908-87cc-034ee9747e20','UId':'fe496e11-6071-47ac-9042-fb59341ce9d3','Col':4,'Row':32,'Format':'numberic','Value':'','TargetCode':''}</v>
      </c>
    </row>
    <row r="315" ht="12.75">
      <c r="A315" t="str">
        <f>CONCATENATE("{'SheetId':'1deb9a6e-dc5a-4908-87cc-034ee9747e20'",",","'UId':'8f08a933-d633-4287-845a-9819dc196996'",",'Col':",COLUMN(BCDanhMucDauTu_06029!E32),",'Row':",ROW(BCDanhMucDauTu_06029!E32),",","'Format':'numberic'",",'Value':'",SUBSTITUTE(BCDanhMucDauTu_06029!E32,"'","\'"),"','TargetCode':''}")</f>
        <v>{'SheetId':'1deb9a6e-dc5a-4908-87cc-034ee9747e20','UId':'8f08a933-d633-4287-845a-9819dc196996','Col':5,'Row':32,'Format':'numberic','Value':'','TargetCode':''}</v>
      </c>
    </row>
    <row r="316" ht="12.75">
      <c r="A316" t="str">
        <f>CONCATENATE("{'SheetId':'1deb9a6e-dc5a-4908-87cc-034ee9747e20'",",","'UId':'dad551f4-82a6-49f9-9019-06cb4c328a89'",",'Col':",COLUMN(BCDanhMucDauTu_06029!F32),",'Row':",ROW(BCDanhMucDauTu_06029!F32),",","'Format':'numberic'",",'Value':'",SUBSTITUTE(BCDanhMucDauTu_06029!F32,"'","\'"),"','TargetCode':''}")</f>
        <v>{'SheetId':'1deb9a6e-dc5a-4908-87cc-034ee9747e20','UId':'dad551f4-82a6-49f9-9019-06cb4c328a89','Col':6,'Row':32,'Format':'numberic','Value':'','TargetCode':''}</v>
      </c>
    </row>
    <row r="317" ht="12.75">
      <c r="A317" t="str">
        <f>CONCATENATE("{'SheetId':'1deb9a6e-dc5a-4908-87cc-034ee9747e20'",",","'UId':'7bf94847-0bfe-4d96-ab7a-1ce79d9343f5'",",'Col':",COLUMN(BCDanhMucDauTu_06029!G32),",'Row':",ROW(BCDanhMucDauTu_06029!G32),",","'Format':'numberic'",",'Value':'",SUBSTITUTE(BCDanhMucDauTu_06029!G32,"'","\'"),"','TargetCode':''}")</f>
        <v>{'SheetId':'1deb9a6e-dc5a-4908-87cc-034ee9747e20','UId':'7bf94847-0bfe-4d96-ab7a-1ce79d9343f5','Col':7,'Row':32,'Format':'numberic','Value':'','TargetCode':''}</v>
      </c>
    </row>
    <row r="318" ht="12.75">
      <c r="A318" t="str">
        <f>CONCATENATE("{'SheetId':'1deb9a6e-dc5a-4908-87cc-034ee9747e20'",",","'UId':'55eed474-1147-4da3-9086-9e821874c0a4'",",'Col':",COLUMN(BCDanhMucDauTu_06029!A34),",'Row':",ROW(BCDanhMucDauTu_06029!A34),",","'ColDynamic':",COLUMN(BCDanhMucDauTu_06029!A42),",","'RowDynamic':",ROW(BCDanhMucDauTu_06029!A42),",","'Format':'numberic'",",'Value':'",SUBSTITUTE(BCDanhMucDauTu_06029!A34,"'","\'"),"','TargetCode':''}")</f>
        <v>{'SheetId':'1deb9a6e-dc5a-4908-87cc-034ee9747e20','UId':'55eed474-1147-4da3-9086-9e821874c0a4','Col':1,'Row':34,'ColDynamic':1,'RowDynamic':42,'Format':'numberic','Value':' ','TargetCode':''}</v>
      </c>
    </row>
    <row r="319" ht="12.75">
      <c r="A319" t="str">
        <f>CONCATENATE("{'SheetId':'1deb9a6e-dc5a-4908-87cc-034ee9747e20'",",","'UId':'1c32b7bf-2ca1-44a0-8279-a8f01d6b7249'",",'Col':",COLUMN(BCDanhMucDauTu_06029!B34),",'Row':",ROW(BCDanhMucDauTu_06029!B34),",","'ColDynamic':",COLUMN(BCDanhMucDauTu_06029!B42),",","'RowDynamic':",ROW(BCDanhMucDauTu_06029!B42),",","'Format':'string'",",'Value':'",SUBSTITUTE(BCDanhMucDauTu_06029!B34,"'","\'"),"','TargetCode':''}")</f>
        <v>{'SheetId':'1deb9a6e-dc5a-4908-87cc-034ee9747e20','UId':'1c32b7bf-2ca1-44a0-8279-a8f01d6b7249','Col':2,'Row':34,'ColDynamic':2,'RowDynamic':42,'Format':'string','Value':'Tổng','TargetCode':''}</v>
      </c>
    </row>
    <row r="320" ht="12.75">
      <c r="A320" t="str">
        <f>CONCATENATE("{'SheetId':'1deb9a6e-dc5a-4908-87cc-034ee9747e20'",",","'UId':'f6a0865a-7cc4-4bd5-9c41-171ccfbe8908'",",'Col':",COLUMN(BCDanhMucDauTu_06029!C34),",'Row':",ROW(BCDanhMucDauTu_06029!C34),",","'ColDynamic':",COLUMN(BCDanhMucDauTu_06029!C42),",","'RowDynamic':",ROW(BCDanhMucDauTu_06029!C42),",","'Format':'numberic'",",'Value':'",SUBSTITUTE(BCDanhMucDauTu_06029!C34,"'","\'"),"','TargetCode':''}")</f>
        <v>{'SheetId':'1deb9a6e-dc5a-4908-87cc-034ee9747e20','UId':'f6a0865a-7cc4-4bd5-9c41-171ccfbe8908','Col':3,'Row':34,'ColDynamic':3,'RowDynamic':42,'Format':'numberic','Value':'2254','TargetCode':''}</v>
      </c>
    </row>
    <row r="321" ht="12.75">
      <c r="A321" t="str">
        <f>CONCATENATE("{'SheetId':'1deb9a6e-dc5a-4908-87cc-034ee9747e20'",",","'UId':'26677bc1-4784-4b02-a8da-eb1a17958c29'",",'Col':",COLUMN(BCDanhMucDauTu_06029!D34),",'Row':",ROW(BCDanhMucDauTu_06029!D34),",","'ColDynamic':",COLUMN(BCDanhMucDauTu_06029!D42),",","'RowDynamic':",ROW(BCDanhMucDauTu_06029!D42),",","'Format':'numberic'",",'Value':'",SUBSTITUTE(BCDanhMucDauTu_06029!D34,"'","\'"),"','TargetCode':''}")</f>
        <v>{'SheetId':'1deb9a6e-dc5a-4908-87cc-034ee9747e20','UId':'26677bc1-4784-4b02-a8da-eb1a17958c29','Col':4,'Row':34,'ColDynamic':4,'RowDynamic':42,'Format':'numberic','Value':' ','TargetCode':''}</v>
      </c>
    </row>
    <row r="322" ht="12.75">
      <c r="A322" t="str">
        <f>CONCATENATE("{'SheetId':'1deb9a6e-dc5a-4908-87cc-034ee9747e20'",",","'UId':'8088aec8-68fc-443f-8fce-4f1788e831ff'",",'Col':",COLUMN(BCDanhMucDauTu_06029!E34),",'Row':",ROW(BCDanhMucDauTu_06029!E34),",","'ColDynamic':",COLUMN(BCDanhMucDauTu_06029!E42),",","'RowDynamic':",ROW(BCDanhMucDauTu_06029!E42),",","'Format':'numberic'",",'Value':'",SUBSTITUTE(BCDanhMucDauTu_06029!E34,"'","\'"),"','TargetCode':''}")</f>
        <v>{'SheetId':'1deb9a6e-dc5a-4908-87cc-034ee9747e20','UId':'8088aec8-68fc-443f-8fce-4f1788e831ff','Col':5,'Row':34,'ColDynamic':5,'RowDynamic':42,'Format':'numberic','Value':' ','TargetCode':''}</v>
      </c>
    </row>
    <row r="323" ht="12.75">
      <c r="A323" t="str">
        <f>CONCATENATE("{'SheetId':'1deb9a6e-dc5a-4908-87cc-034ee9747e20'",",","'UId':'109895da-3858-4d8d-ab90-543bcf58b23e'",",'Col':",COLUMN(BCDanhMucDauTu_06029!F34),",'Row':",ROW(BCDanhMucDauTu_06029!F34),",","'ColDynamic':",COLUMN(BCDanhMucDauTu_06029!F42),",","'RowDynamic':",ROW(BCDanhMucDauTu_06029!F42),",","'Format':'numberic'",",'Value':'",SUBSTITUTE(BCDanhMucDauTu_06029!F34,"'","\'"),"','TargetCode':''}")</f>
        <v>{'SheetId':'1deb9a6e-dc5a-4908-87cc-034ee9747e20','UId':'109895da-3858-4d8d-ab90-543bcf58b23e','Col':6,'Row':34,'ColDynamic':6,'RowDynamic':42,'Format':'numberic','Value':' ','TargetCode':''}</v>
      </c>
    </row>
    <row r="324" ht="12.75">
      <c r="A324" t="str">
        <f>CONCATENATE("{'SheetId':'1deb9a6e-dc5a-4908-87cc-034ee9747e20'",",","'UId':'b12319f9-b486-4e3c-968f-635c2693280b'",",'Col':",COLUMN(BCDanhMucDauTu_06029!G34),",'Row':",ROW(BCDanhMucDauTu_06029!G34),",","'ColDynamic':",COLUMN(BCDanhMucDauTu_06029!G42),",","'RowDynamic':",ROW(BCDanhMucDauTu_06029!G42),",","'Format':'numberic'",",'Value':'",SUBSTITUTE(BCDanhMucDauTu_06029!G34,"'","\'"),"','TargetCode':''}")</f>
        <v>{'SheetId':'1deb9a6e-dc5a-4908-87cc-034ee9747e20','UId':'b12319f9-b486-4e3c-968f-635c2693280b','Col':7,'Row':34,'ColDynamic':7,'RowDynamic':42,'Format':'numberic','Value':' ','TargetCode':''}</v>
      </c>
    </row>
    <row r="325" ht="12.75">
      <c r="A325" t="str">
        <f>CONCATENATE("{'SheetId':'1deb9a6e-dc5a-4908-87cc-034ee9747e20'",",","'UId':'740ad2fc-8f8c-4571-bfbb-d73a204a23fa'",",'Col':",COLUMN(BCDanhMucDauTu_06029!D35),",'Row':",ROW(BCDanhMucDauTu_06029!D35),",","'Format':'numberic'",",'Value':'",SUBSTITUTE(BCDanhMucDauTu_06029!D35,"'","\'"),"','TargetCode':''}")</f>
        <v>{'SheetId':'1deb9a6e-dc5a-4908-87cc-034ee9747e20','UId':'740ad2fc-8f8c-4571-bfbb-d73a204a23fa','Col':4,'Row':35,'Format':'numberic','Value':'','TargetCode':''}</v>
      </c>
    </row>
    <row r="326" ht="12.75">
      <c r="A326" t="str">
        <f>CONCATENATE("{'SheetId':'1deb9a6e-dc5a-4908-87cc-034ee9747e20'",",","'UId':'41643327-c3cb-4259-acbc-d10c8c939580'",",'Col':",COLUMN(BCDanhMucDauTu_06029!E35),",'Row':",ROW(BCDanhMucDauTu_06029!E35),",","'Format':'numberic'",",'Value':'",SUBSTITUTE(BCDanhMucDauTu_06029!E35,"'","\'"),"','TargetCode':''}")</f>
        <v>{'SheetId':'1deb9a6e-dc5a-4908-87cc-034ee9747e20','UId':'41643327-c3cb-4259-acbc-d10c8c939580','Col':5,'Row':35,'Format':'numberic','Value':'','TargetCode':''}</v>
      </c>
    </row>
    <row r="327" ht="12.75">
      <c r="A327" t="str">
        <f>CONCATENATE("{'SheetId':'1deb9a6e-dc5a-4908-87cc-034ee9747e20'",",","'UId':'d007d564-0a98-45f4-94c4-a2e4056245bc'",",'Col':",COLUMN(BCDanhMucDauTu_06029!F35),",'Row':",ROW(BCDanhMucDauTu_06029!F35),",","'Format':'numberic'",",'Value':'",SUBSTITUTE(BCDanhMucDauTu_06029!F35,"'","\'"),"','TargetCode':''}")</f>
        <v>{'SheetId':'1deb9a6e-dc5a-4908-87cc-034ee9747e20','UId':'d007d564-0a98-45f4-94c4-a2e4056245bc','Col':6,'Row':35,'Format':'numberic','Value':'','TargetCode':''}</v>
      </c>
    </row>
    <row r="328" ht="12.75">
      <c r="A328" t="str">
        <f>CONCATENATE("{'SheetId':'1deb9a6e-dc5a-4908-87cc-034ee9747e20'",",","'UId':'87b8e950-d5f9-45b4-8cfb-d8108dd16f8f'",",'Col':",COLUMN(BCDanhMucDauTu_06029!G35),",'Row':",ROW(BCDanhMucDauTu_06029!G35),",","'Format':'numberic'",",'Value':'",SUBSTITUTE(BCDanhMucDauTu_06029!G35,"'","\'"),"','TargetCode':''}")</f>
        <v>{'SheetId':'1deb9a6e-dc5a-4908-87cc-034ee9747e20','UId':'87b8e950-d5f9-45b4-8cfb-d8108dd16f8f','Col':7,'Row':35,'Format':'numberic','Value':'','TargetCode':''}</v>
      </c>
    </row>
    <row r="329" ht="12.75">
      <c r="A329" t="str">
        <f>CONCATENATE("{'SheetId':'1deb9a6e-dc5a-4908-87cc-034ee9747e20'",",","'UId':'70e2406f-94eb-466f-8d09-837ad44a449c'",",'Col':",COLUMN(BCDanhMucDauTu_06029!D36),",'Row':",ROW(BCDanhMucDauTu_06029!D36),",","'Format':'numberic'",",'Value':'",SUBSTITUTE(BCDanhMucDauTu_06029!D36,"'","\'"),"','TargetCode':''}")</f>
        <v>{'SheetId':'1deb9a6e-dc5a-4908-87cc-034ee9747e20','UId':'70e2406f-94eb-466f-8d09-837ad44a449c','Col':4,'Row':36,'Format':'numberic','Value':' ','TargetCode':''}</v>
      </c>
    </row>
    <row r="330" ht="12.75">
      <c r="A330" t="str">
        <f>CONCATENATE("{'SheetId':'1deb9a6e-dc5a-4908-87cc-034ee9747e20'",",","'UId':'d0c68994-6723-45f4-a51b-ec4a1f1cb761'",",'Col':",COLUMN(BCDanhMucDauTu_06029!E36),",'Row':",ROW(BCDanhMucDauTu_06029!E36),",","'Format':'numberic'",",'Value':'",SUBSTITUTE(BCDanhMucDauTu_06029!E36,"'","\'"),"','TargetCode':''}")</f>
        <v>{'SheetId':'1deb9a6e-dc5a-4908-87cc-034ee9747e20','UId':'d0c68994-6723-45f4-a51b-ec4a1f1cb761','Col':5,'Row':36,'Format':'numberic','Value':' ','TargetCode':''}</v>
      </c>
    </row>
    <row r="331" ht="12.75">
      <c r="A331" t="str">
        <f>CONCATENATE("{'SheetId':'1deb9a6e-dc5a-4908-87cc-034ee9747e20'",",","'UId':'6c78638c-c601-49bf-a9e5-d48c4258eadd'",",'Col':",COLUMN(BCDanhMucDauTu_06029!F36),",'Row':",ROW(BCDanhMucDauTu_06029!F36),",","'Format':'numberic'",",'Value':'",SUBSTITUTE(BCDanhMucDauTu_06029!F36,"'","\'"),"','TargetCode':''}")</f>
        <v>{'SheetId':'1deb9a6e-dc5a-4908-87cc-034ee9747e20','UId':'6c78638c-c601-49bf-a9e5-d48c4258eadd','Col':6,'Row':36,'Format':'numberic','Value':' ','TargetCode':''}</v>
      </c>
    </row>
    <row r="332" ht="12.75">
      <c r="A332" t="str">
        <f>CONCATENATE("{'SheetId':'1deb9a6e-dc5a-4908-87cc-034ee9747e20'",",","'UId':'bb82eed3-a7c3-4954-be20-20a9717d4026'",",'Col':",COLUMN(BCDanhMucDauTu_06029!G36),",'Row':",ROW(BCDanhMucDauTu_06029!G36),",","'Format':'numberic'",",'Value':'",SUBSTITUTE(BCDanhMucDauTu_06029!G36,"'","\'"),"','TargetCode':''}")</f>
        <v>{'SheetId':'1deb9a6e-dc5a-4908-87cc-034ee9747e20','UId':'bb82eed3-a7c3-4954-be20-20a9717d4026','Col':7,'Row':36,'Format':'numberic','Value':' ','TargetCode':''}</v>
      </c>
    </row>
    <row r="333" ht="12.75">
      <c r="A333" t="str">
        <f>CONCATENATE("{'SheetId':'1deb9a6e-dc5a-4908-87cc-034ee9747e20'",",","'UId':'4fe6fd2f-049f-4c3b-a78b-58fd08d62d7d'",",'Col':",COLUMN(BCDanhMucDauTu_06029!A43),",'Row':",ROW(BCDanhMucDauTu_06029!A43),",","'ColDynamic':",COLUMN(BCDanhMucDauTu_06029!A46),",","'RowDynamic':",ROW(BCDanhMucDauTu_06029!A46),",","'Format':'numberic'",",'Value':'",SUBSTITUTE(BCDanhMucDauTu_06029!A43,"'","\'"),"','TargetCode':''}")</f>
        <v>{'SheetId':'1deb9a6e-dc5a-4908-87cc-034ee9747e20','UId':'4fe6fd2f-049f-4c3b-a78b-58fd08d62d7d','Col':1,'Row':43,'ColDynamic':1,'RowDynamic':46,'Format':'numberic','Value':' ','TargetCode':''}</v>
      </c>
    </row>
    <row r="334" ht="12.75">
      <c r="A334" t="str">
        <f>CONCATENATE("{'SheetId':'1deb9a6e-dc5a-4908-87cc-034ee9747e20'",",","'UId':'21737fa5-5263-466a-9802-c554ec94ffeb'",",'Col':",COLUMN(BCDanhMucDauTu_06029!B43),",'Row':",ROW(BCDanhMucDauTu_06029!B43),",","'ColDynamic':",COLUMN(BCDanhMucDauTu_06029!B46),",","'RowDynamic':",ROW(BCDanhMucDauTu_06029!B46),",","'Format':'string'",",'Value':'",SUBSTITUTE(BCDanhMucDauTu_06029!B43,"'","\'"),"','TargetCode':''}")</f>
        <v>{'SheetId':'1deb9a6e-dc5a-4908-87cc-034ee9747e20','UId':'21737fa5-5263-466a-9802-c554ec94ffeb','Col':2,'Row':43,'ColDynamic':2,'RowDynamic':46,'Format':'string','Value':'Tổng','TargetCode':''}</v>
      </c>
    </row>
    <row r="335" ht="12.75">
      <c r="A335" t="str">
        <f>CONCATENATE("{'SheetId':'1deb9a6e-dc5a-4908-87cc-034ee9747e20'",",","'UId':'b1780ae8-e3e9-4d68-b8e3-06dc22233b5c'",",'Col':",COLUMN(BCDanhMucDauTu_06029!C43),",'Row':",ROW(BCDanhMucDauTu_06029!C43),",","'ColDynamic':",COLUMN(BCDanhMucDauTu_06029!C46),",","'RowDynamic':",ROW(BCDanhMucDauTu_06029!C46),",","'Format':'numberic'",",'Value':'",SUBSTITUTE(BCDanhMucDauTu_06029!C43,"'","\'"),"','TargetCode':''}")</f>
        <v>{'SheetId':'1deb9a6e-dc5a-4908-87cc-034ee9747e20','UId':'b1780ae8-e3e9-4d68-b8e3-06dc22233b5c','Col':3,'Row':43,'ColDynamic':3,'RowDynamic':46,'Format':'numberic','Value':'2257','TargetCode':''}</v>
      </c>
    </row>
    <row r="336" ht="12.75">
      <c r="A336" t="str">
        <f>CONCATENATE("{'SheetId':'1deb9a6e-dc5a-4908-87cc-034ee9747e20'",",","'UId':'fd0c415a-d2bc-42ee-b389-414f8400dae8'",",'Col':",COLUMN(BCDanhMucDauTu_06029!D43),",'Row':",ROW(BCDanhMucDauTu_06029!D43),",","'ColDynamic':",COLUMN(BCDanhMucDauTu_06029!D46),",","'RowDynamic':",ROW(BCDanhMucDauTu_06029!D46),",","'Format':'numberic'",",'Value':'",SUBSTITUTE(BCDanhMucDauTu_06029!D43,"'","\'"),"','TargetCode':''}")</f>
        <v>{'SheetId':'1deb9a6e-dc5a-4908-87cc-034ee9747e20','UId':'fd0c415a-d2bc-42ee-b389-414f8400dae8','Col':4,'Row':43,'ColDynamic':4,'RowDynamic':46,'Format':'numberic','Value':' ','TargetCode':''}</v>
      </c>
    </row>
    <row r="337" ht="12.75">
      <c r="A337" t="str">
        <f>CONCATENATE("{'SheetId':'1deb9a6e-dc5a-4908-87cc-034ee9747e20'",",","'UId':'816243e8-9c85-4ba1-805c-371f6b4844e4'",",'Col':",COLUMN(BCDanhMucDauTu_06029!E43),",'Row':",ROW(BCDanhMucDauTu_06029!E43),",","'ColDynamic':",COLUMN(BCDanhMucDauTu_06029!E46),",","'RowDynamic':",ROW(BCDanhMucDauTu_06029!E46),",","'Format':'numberic'",",'Value':'",SUBSTITUTE(BCDanhMucDauTu_06029!E43,"'","\'"),"','TargetCode':''}")</f>
        <v>{'SheetId':'1deb9a6e-dc5a-4908-87cc-034ee9747e20','UId':'816243e8-9c85-4ba1-805c-371f6b4844e4','Col':5,'Row':43,'ColDynamic':5,'RowDynamic':46,'Format':'numberic','Value':' ','TargetCode':''}</v>
      </c>
    </row>
    <row r="338" ht="12.75">
      <c r="A338" t="str">
        <f>CONCATENATE("{'SheetId':'1deb9a6e-dc5a-4908-87cc-034ee9747e20'",",","'UId':'2efa8183-1804-400f-919b-54e0d328e017'",",'Col':",COLUMN(BCDanhMucDauTu_06029!F43),",'Row':",ROW(BCDanhMucDauTu_06029!F43),",","'ColDynamic':",COLUMN(BCDanhMucDauTu_06029!F46),",","'RowDynamic':",ROW(BCDanhMucDauTu_06029!F46),",","'Format':'numberic'",",'Value':'",SUBSTITUTE(BCDanhMucDauTu_06029!F43,"'","\'"),"','TargetCode':''}")</f>
        <v>{'SheetId':'1deb9a6e-dc5a-4908-87cc-034ee9747e20','UId':'2efa8183-1804-400f-919b-54e0d328e017','Col':6,'Row':43,'ColDynamic':6,'RowDynamic':46,'Format':'numberic','Value':'2108074247','TargetCode':''}</v>
      </c>
    </row>
    <row r="339" ht="12.75">
      <c r="A339" t="str">
        <f>CONCATENATE("{'SheetId':'1deb9a6e-dc5a-4908-87cc-034ee9747e20'",",","'UId':'890ca93f-4ffa-4063-bc4e-3ca8427d321f'",",'Col':",COLUMN(BCDanhMucDauTu_06029!G43),",'Row':",ROW(BCDanhMucDauTu_06029!G43),",","'ColDynamic':",COLUMN(BCDanhMucDauTu_06029!G46),",","'RowDynamic':",ROW(BCDanhMucDauTu_06029!G46),",","'Format':'numberic'",",'Value':'",SUBSTITUTE(BCDanhMucDauTu_06029!G43,"'","\'"),"','TargetCode':''}")</f>
        <v>{'SheetId':'1deb9a6e-dc5a-4908-87cc-034ee9747e20','UId':'890ca93f-4ffa-4063-bc4e-3ca8427d321f','Col':7,'Row':43,'ColDynamic':7,'RowDynamic':46,'Format':'numberic','Value':'0.0397421179031765','TargetCode':''}</v>
      </c>
    </row>
    <row r="340" ht="12.75">
      <c r="A340" t="str">
        <f>CONCATENATE("{'SheetId':'1deb9a6e-dc5a-4908-87cc-034ee9747e20'",",","'UId':'df249e66-a9ea-45a2-9c76-d51aecb2379d'",",'Col':",COLUMN(BCDanhMucDauTu_06029!D44),",'Row':",ROW(BCDanhMucDauTu_06029!D44),",","'Format':'numberic'",",'Value':'",SUBSTITUTE(BCDanhMucDauTu_06029!D44,"'","\'"),"','TargetCode':''}")</f>
        <v>{'SheetId':'1deb9a6e-dc5a-4908-87cc-034ee9747e20','UId':'df249e66-a9ea-45a2-9c76-d51aecb2379d','Col':4,'Row':44,'Format':'numberic','Value':' ','TargetCode':''}</v>
      </c>
    </row>
    <row r="341" ht="12.75">
      <c r="A341" t="str">
        <f>CONCATENATE("{'SheetId':'1deb9a6e-dc5a-4908-87cc-034ee9747e20'",",","'UId':'a81df1b4-0c26-4bbd-9a9d-27dc4b538b2c'",",'Col':",COLUMN(BCDanhMucDauTu_06029!E44),",'Row':",ROW(BCDanhMucDauTu_06029!E44),",","'Format':'numberic'",",'Value':'",SUBSTITUTE(BCDanhMucDauTu_06029!E44,"'","\'"),"','TargetCode':''}")</f>
        <v>{'SheetId':'1deb9a6e-dc5a-4908-87cc-034ee9747e20','UId':'a81df1b4-0c26-4bbd-9a9d-27dc4b538b2c','Col':5,'Row':44,'Format':'numberic','Value':' ','TargetCode':''}</v>
      </c>
    </row>
    <row r="342" ht="12.75">
      <c r="A342" t="str">
        <f>CONCATENATE("{'SheetId':'1deb9a6e-dc5a-4908-87cc-034ee9747e20'",",","'UId':'4a9e3616-ca24-464d-b5e2-89b07d4dab94'",",'Col':",COLUMN(BCDanhMucDauTu_06029!F44),",'Row':",ROW(BCDanhMucDauTu_06029!F44),",","'Format':'numberic'",",'Value':'",SUBSTITUTE(BCDanhMucDauTu_06029!F44,"'","\'"),"','TargetCode':''}")</f>
        <v>{'SheetId':'1deb9a6e-dc5a-4908-87cc-034ee9747e20','UId':'4a9e3616-ca24-464d-b5e2-89b07d4dab94','Col':6,'Row':44,'Format':'numberic','Value':' ','TargetCode':''}</v>
      </c>
    </row>
    <row r="343" ht="12.75">
      <c r="A343" t="str">
        <f>CONCATENATE("{'SheetId':'1deb9a6e-dc5a-4908-87cc-034ee9747e20'",",","'UId':'4cbb5dbb-7a56-4367-b451-172c5d9fc088'",",'Col':",COLUMN(BCDanhMucDauTu_06029!G44),",'Row':",ROW(BCDanhMucDauTu_06029!G44),",","'Format':'numberic'",",'Value':'",SUBSTITUTE(BCDanhMucDauTu_06029!G44,"'","\'"),"','TargetCode':''}")</f>
        <v>{'SheetId':'1deb9a6e-dc5a-4908-87cc-034ee9747e20','UId':'4cbb5dbb-7a56-4367-b451-172c5d9fc088','Col':7,'Row':44,'Format':'numberic','Value':' ','TargetCode':''}</v>
      </c>
    </row>
    <row r="344" ht="12.75">
      <c r="A344" t="str">
        <f>CONCATENATE("{'SheetId':'1deb9a6e-dc5a-4908-87cc-034ee9747e20'",",","'UId':'70357de6-0706-48a2-a361-da95bcaa1827'",",'Col':",COLUMN(BCDanhMucDauTu_06029!D45),",'Row':",ROW(BCDanhMucDauTu_06029!D45),",","'Format':'numberic'",",'Value':'",SUBSTITUTE(BCDanhMucDauTu_06029!D45,"'","\'"),"','TargetCode':''}")</f>
        <v>{'SheetId':'1deb9a6e-dc5a-4908-87cc-034ee9747e20','UId':'70357de6-0706-48a2-a361-da95bcaa1827','Col':4,'Row':45,'Format':'numberic','Value':' ','TargetCode':''}</v>
      </c>
    </row>
    <row r="345" ht="12.75">
      <c r="A345" t="str">
        <f>CONCATENATE("{'SheetId':'1deb9a6e-dc5a-4908-87cc-034ee9747e20'",",","'UId':'4f148c59-190d-4dad-aff9-126f4ce81c6d'",",'Col':",COLUMN(BCDanhMucDauTu_06029!E45),",'Row':",ROW(BCDanhMucDauTu_06029!E45),",","'Format':'numberic'",",'Value':'",SUBSTITUTE(BCDanhMucDauTu_06029!E45,"'","\'"),"','TargetCode':''}")</f>
        <v>{'SheetId':'1deb9a6e-dc5a-4908-87cc-034ee9747e20','UId':'4f148c59-190d-4dad-aff9-126f4ce81c6d','Col':5,'Row':45,'Format':'numberic','Value':' ','TargetCode':''}</v>
      </c>
    </row>
    <row r="346" ht="12.75">
      <c r="A346" t="str">
        <f>CONCATENATE("{'SheetId':'1deb9a6e-dc5a-4908-87cc-034ee9747e20'",",","'UId':'6ba9d2bf-7322-4bb6-be73-05a728f53c5a'",",'Col':",COLUMN(BCDanhMucDauTu_06029!F45),",'Row':",ROW(BCDanhMucDauTu_06029!F45),",","'Format':'numberic'",",'Value':'",SUBSTITUTE(BCDanhMucDauTu_06029!F45,"'","\'"),"','TargetCode':''}")</f>
        <v>{'SheetId':'1deb9a6e-dc5a-4908-87cc-034ee9747e20','UId':'6ba9d2bf-7322-4bb6-be73-05a728f53c5a','Col':6,'Row':45,'Format':'numberic','Value':'11119983047','TargetCode':''}</v>
      </c>
    </row>
    <row r="347" ht="12.75">
      <c r="A347" t="str">
        <f>CONCATENATE("{'SheetId':'1deb9a6e-dc5a-4908-87cc-034ee9747e20'",",","'UId':'cad08826-aed0-458d-a3df-563ee1ca2782'",",'Col':",COLUMN(BCDanhMucDauTu_06029!G45),",'Row':",ROW(BCDanhMucDauTu_06029!G45),",","'Format':'numberic'",",'Value':'",SUBSTITUTE(BCDanhMucDauTu_06029!G45,"'","\'"),"','TargetCode':''}")</f>
        <v>{'SheetId':'1deb9a6e-dc5a-4908-87cc-034ee9747e20','UId':'cad08826-aed0-458d-a3df-563ee1ca2782','Col':7,'Row':45,'Format':'numberic','Value':'0.209637624464181','TargetCode':''}</v>
      </c>
    </row>
    <row r="348" ht="12.75">
      <c r="A348" t="str">
        <f>CONCATENATE("{'SheetId':'1deb9a6e-dc5a-4908-87cc-034ee9747e20'",",","'UId':'26452794-e0d2-44f2-8c51-7f5465fbf4cf'",",'Col':",COLUMN(BCDanhMucDauTu_06029!A47),",'Row':",ROW(BCDanhMucDauTu_06029!A47),",","'ColDynamic':",COLUMN(BCDanhMucDauTu_06029!A44),",","'RowDynamic':",ROW(BCDanhMucDauTu_06029!A44),",","'Format':'string'",",'Value':'",SUBSTITUTE(BCDanhMucDauTu_06029!A47,"'","\'"),"','TargetCode':''}")</f>
        <v>{'SheetId':'1deb9a6e-dc5a-4908-87cc-034ee9747e20','UId':'26452794-e0d2-44f2-8c51-7f5465fbf4cf','Col':1,'Row':47,'ColDynamic':1,'RowDynamic':44,'Format':'string','Value':' ','TargetCode':''}</v>
      </c>
    </row>
    <row r="349" ht="12.75">
      <c r="A349" t="str">
        <f>CONCATENATE("{'SheetId':'1deb9a6e-dc5a-4908-87cc-034ee9747e20'",",","'UId':'9b14eff9-5e45-4cf1-9494-0604b89ed28b'",",'Col':",COLUMN(BCDanhMucDauTu_06029!B47),",'Row':",ROW(BCDanhMucDauTu_06029!B47),",","'ColDynamic':",COLUMN(BCDanhMucDauTu_06029!B44),",","'RowDynamic':",ROW(BCDanhMucDauTu_06029!B44),",","'Format':'string'",",'Value':'",SUBSTITUTE(BCDanhMucDauTu_06029!B47,"'","\'"),"','TargetCode':''}")</f>
        <v>{'SheetId':'1deb9a6e-dc5a-4908-87cc-034ee9747e20','UId':'9b14eff9-5e45-4cf1-9494-0604b89ed28b','Col':2,'Row':47,'ColDynamic':2,'RowDynamic':44,'Format':'string','Value':'Tiền gửi ngân hàng','TargetCode':''}</v>
      </c>
    </row>
    <row r="350" ht="12.75">
      <c r="A350" t="str">
        <f>CONCATENATE("{'SheetId':'1deb9a6e-dc5a-4908-87cc-034ee9747e20'",",","'UId':'8d66f097-23e3-4ef9-8131-e5ac52c6b32f'",",'Col':",COLUMN(BCDanhMucDauTu_06029!C47),",'Row':",ROW(BCDanhMucDauTu_06029!C47),",","'ColDynamic':",COLUMN(BCDanhMucDauTu_06029!C44),",","'RowDynamic':",ROW(BCDanhMucDauTu_06029!C44),",","'Format':'string'",",'Value':'",SUBSTITUTE(BCDanhMucDauTu_06029!C47,"'","\'"),"','TargetCode':''}")</f>
        <v>{'SheetId':'1deb9a6e-dc5a-4908-87cc-034ee9747e20','UId':'8d66f097-23e3-4ef9-8131-e5ac52c6b32f','Col':3,'Row':47,'ColDynamic':3,'RowDynamic':44,'Format':'string','Value':'2260','TargetCode':''}</v>
      </c>
    </row>
    <row r="351" ht="12.75">
      <c r="A351" t="str">
        <f>CONCATENATE("{'SheetId':'1deb9a6e-dc5a-4908-87cc-034ee9747e20'",",","'UId':'ead9614a-658c-4220-bedf-ca1bfba113ca'",",'Col':",COLUMN(BCDanhMucDauTu_06029!D47),",'Row':",ROW(BCDanhMucDauTu_06029!D47),",","'ColDynamic':",COLUMN(BCDanhMucDauTu_06029!D44),",","'RowDynamic':",ROW(BCDanhMucDauTu_06029!D44),",","'Format':'numberic'",",'Value':'",SUBSTITUTE(BCDanhMucDauTu_06029!D47,"'","\'"),"','TargetCode':''}")</f>
        <v>{'SheetId':'1deb9a6e-dc5a-4908-87cc-034ee9747e20','UId':'ead9614a-658c-4220-bedf-ca1bfba113ca','Col':4,'Row':47,'ColDynamic':4,'RowDynamic':44,'Format':'numberic','Value':' ','TargetCode':''}</v>
      </c>
    </row>
    <row r="352" ht="12.75">
      <c r="A352" t="str">
        <f>CONCATENATE("{'SheetId':'1deb9a6e-dc5a-4908-87cc-034ee9747e20'",",","'UId':'4fdfc09c-5e5b-40ad-b617-c48d140e6fbc'",",'Col':",COLUMN(BCDanhMucDauTu_06029!E47),",'Row':",ROW(BCDanhMucDauTu_06029!E47),",","'ColDynamic':",COLUMN(BCDanhMucDauTu_06029!E44),",","'RowDynamic':",ROW(BCDanhMucDauTu_06029!E44),",","'Format':'numberic'",",'Value':'",SUBSTITUTE(BCDanhMucDauTu_06029!E47,"'","\'"),"','TargetCode':''}")</f>
        <v>{'SheetId':'1deb9a6e-dc5a-4908-87cc-034ee9747e20','UId':'4fdfc09c-5e5b-40ad-b617-c48d140e6fbc','Col':5,'Row':47,'ColDynamic':5,'RowDynamic':44,'Format':'numberic','Value':' ','TargetCode':''}</v>
      </c>
    </row>
    <row r="353" ht="12.75">
      <c r="A353" t="str">
        <f>CONCATENATE("{'SheetId':'1deb9a6e-dc5a-4908-87cc-034ee9747e20'",",","'UId':'ba8351a8-8ef9-4c39-b20c-9e499c7302c4'",",'Col':",COLUMN(BCDanhMucDauTu_06029!F47),",'Row':",ROW(BCDanhMucDauTu_06029!F47),",","'ColDynamic':",COLUMN(BCDanhMucDauTu_06029!F44),",","'RowDynamic':",ROW(BCDanhMucDauTu_06029!F44),",","'Format':'numberic'",",'Value':'",SUBSTITUTE(BCDanhMucDauTu_06029!F47,"'","\'"),"','TargetCode':''}")</f>
        <v>{'SheetId':'1deb9a6e-dc5a-4908-87cc-034ee9747e20','UId':'ba8351a8-8ef9-4c39-b20c-9e499c7302c4','Col':6,'Row':47,'ColDynamic':6,'RowDynamic':44,'Format':'numberic','Value':'6000000000','TargetCode':''}</v>
      </c>
    </row>
    <row r="354" ht="12.75">
      <c r="A354" t="str">
        <f>CONCATENATE("{'SheetId':'1deb9a6e-dc5a-4908-87cc-034ee9747e20'",",","'UId':'20aec549-2649-4108-8c50-4ff697541fea'",",'Col':",COLUMN(BCDanhMucDauTu_06029!G47),",'Row':",ROW(BCDanhMucDauTu_06029!G47),",","'ColDynamic':",COLUMN(BCDanhMucDauTu_06029!G44),",","'RowDynamic':",ROW(BCDanhMucDauTu_06029!G44),",","'Format':'numberic'",",'Value':'",SUBSTITUTE(BCDanhMucDauTu_06029!G47,"'","\'"),"','TargetCode':''}")</f>
        <v>{'SheetId':'1deb9a6e-dc5a-4908-87cc-034ee9747e20','UId':'20aec549-2649-4108-8c50-4ff697541fea','Col':7,'Row':47,'ColDynamic':7,'RowDynamic':44,'Format':'numberic','Value':'0.113113998597725','TargetCode':''}</v>
      </c>
    </row>
    <row r="355" ht="12.75">
      <c r="A355" t="str">
        <f>CONCATENATE("{'SheetId':'1deb9a6e-dc5a-4908-87cc-034ee9747e20'",",","'UId':'c94d94d7-01a6-4c24-95e6-4f83c62d0567'",",'Col':",COLUMN(BCDanhMucDauTu_06029!A49),",'Row':",ROW(BCDanhMucDauTu_06029!A49),",","'ColDynamic':",COLUMN(BCDanhMucDauTu_06029!A46),",","'RowDynamic':",ROW(BCDanhMucDauTu_06029!A46),",","'Format':'string'",",'Value':'",SUBSTITUTE(BCDanhMucDauTu_06029!A49,"'","\'"),"','TargetCode':''}")</f>
        <v>{'SheetId':'1deb9a6e-dc5a-4908-87cc-034ee9747e20','UId':'c94d94d7-01a6-4c24-95e6-4f83c62d0567','Col':1,'Row':49,'ColDynamic':1,'RowDynamic':46,'Format':'string','Value':' ','TargetCode':''}</v>
      </c>
    </row>
    <row r="356" ht="12.75">
      <c r="A356" t="str">
        <f>CONCATENATE("{'SheetId':'1deb9a6e-dc5a-4908-87cc-034ee9747e20'",",","'UId':'333b59bf-d7bf-4903-a769-681773c5c1d6'",",'Col':",COLUMN(BCDanhMucDauTu_06029!B49),",'Row':",ROW(BCDanhMucDauTu_06029!B49),",","'ColDynamic':",COLUMN(BCDanhMucDauTu_06029!B46),",","'RowDynamic':",ROW(BCDanhMucDauTu_06029!B46),",","'Format':'string'",",'Value':'",SUBSTITUTE(BCDanhMucDauTu_06029!B49,"'","\'"),"','TargetCode':''}")</f>
        <v>{'SheetId':'1deb9a6e-dc5a-4908-87cc-034ee9747e20','UId':'333b59bf-d7bf-4903-a769-681773c5c1d6','Col':2,'Row':49,'ColDynamic':2,'RowDynamic':46,'Format':'string','Value':'','TargetCode':''}</v>
      </c>
    </row>
    <row r="357" ht="12.75">
      <c r="A357" t="str">
        <f>CONCATENATE("{'SheetId':'1deb9a6e-dc5a-4908-87cc-034ee9747e20'",",","'UId':'70dcb08c-d0c0-43e8-87c7-cb83b1736902'",",'Col':",COLUMN(BCDanhMucDauTu_06029!C49),",'Row':",ROW(BCDanhMucDauTu_06029!C49),",","'ColDynamic':",COLUMN(BCDanhMucDauTu_06029!C46),",","'RowDynamic':",ROW(BCDanhMucDauTu_06029!C46),",","'Format':'string'",",'Value':'",SUBSTITUTE(BCDanhMucDauTu_06029!C49,"'","\'"),"','TargetCode':''}")</f>
        <v>{'SheetId':'1deb9a6e-dc5a-4908-87cc-034ee9747e20','UId':'70dcb08c-d0c0-43e8-87c7-cb83b1736902','Col':3,'Row':49,'ColDynamic':3,'RowDynamic':46,'Format':'string','Value':'','TargetCode':''}</v>
      </c>
    </row>
    <row r="358" ht="12.75">
      <c r="A358" t="str">
        <f>CONCATENATE("{'SheetId':'1deb9a6e-dc5a-4908-87cc-034ee9747e20'",",","'UId':'b98b0710-edbe-464f-91cc-a50943b92e53'",",'Col':",COLUMN(BCDanhMucDauTu_06029!D49),",'Row':",ROW(BCDanhMucDauTu_06029!D49),",","'ColDynamic':",COLUMN(BCDanhMucDauTu_06029!D46),",","'RowDynamic':",ROW(BCDanhMucDauTu_06029!D46),",","'Format':'numberic'",",'Value':'",SUBSTITUTE(BCDanhMucDauTu_06029!D49,"'","\'"),"','TargetCode':''}")</f>
        <v>{'SheetId':'1deb9a6e-dc5a-4908-87cc-034ee9747e20','UId':'b98b0710-edbe-464f-91cc-a50943b92e53','Col':4,'Row':49,'ColDynamic':4,'RowDynamic':46,'Format':'numberic','Value':' ','TargetCode':''}</v>
      </c>
    </row>
    <row r="359" ht="12.75">
      <c r="A359" t="str">
        <f>CONCATENATE("{'SheetId':'1deb9a6e-dc5a-4908-87cc-034ee9747e20'",",","'UId':'1e5e338d-e8d3-484c-a931-f154e681f9d1'",",'Col':",COLUMN(BCDanhMucDauTu_06029!E49),",'Row':",ROW(BCDanhMucDauTu_06029!E49),",","'ColDynamic':",COLUMN(BCDanhMucDauTu_06029!E46),",","'RowDynamic':",ROW(BCDanhMucDauTu_06029!E46),",","'Format':'numberic'",",'Value':'",SUBSTITUTE(BCDanhMucDauTu_06029!E49,"'","\'"),"','TargetCode':''}")</f>
        <v>{'SheetId':'1deb9a6e-dc5a-4908-87cc-034ee9747e20','UId':'1e5e338d-e8d3-484c-a931-f154e681f9d1','Col':5,'Row':49,'ColDynamic':5,'RowDynamic':46,'Format':'numberic','Value':' ','TargetCode':''}</v>
      </c>
    </row>
    <row r="360" ht="12.75">
      <c r="A360" t="str">
        <f>CONCATENATE("{'SheetId':'1deb9a6e-dc5a-4908-87cc-034ee9747e20'",",","'UId':'f0171a12-b46c-408e-9769-0674783f4494'",",'Col':",COLUMN(BCDanhMucDauTu_06029!F49),",'Row':",ROW(BCDanhMucDauTu_06029!F49),",","'ColDynamic':",COLUMN(BCDanhMucDauTu_06029!F46),",","'RowDynamic':",ROW(BCDanhMucDauTu_06029!F46),",","'Format':'numberic'",",'Value':'",SUBSTITUTE(BCDanhMucDauTu_06029!F49,"'","\'"),"','TargetCode':''}")</f>
        <v>{'SheetId':'1deb9a6e-dc5a-4908-87cc-034ee9747e20','UId':'f0171a12-b46c-408e-9769-0674783f4494','Col':6,'Row':49,'ColDynamic':6,'RowDynamic':46,'Format':'numberic','Value':' ','TargetCode':''}</v>
      </c>
    </row>
    <row r="361" ht="12.75">
      <c r="A361" t="str">
        <f>CONCATENATE("{'SheetId':'1deb9a6e-dc5a-4908-87cc-034ee9747e20'",",","'UId':'123dfcbf-9d8f-4865-9abd-67aef0fb2ded'",",'Col':",COLUMN(BCDanhMucDauTu_06029!G49),",'Row':",ROW(BCDanhMucDauTu_06029!G49),",","'ColDynamic':",COLUMN(BCDanhMucDauTu_06029!G46),",","'RowDynamic':",ROW(BCDanhMucDauTu_06029!G46),",","'Format':'numberic'",",'Value':'",SUBSTITUTE(BCDanhMucDauTu_06029!G49,"'","\'"),"','TargetCode':''}")</f>
        <v>{'SheetId':'1deb9a6e-dc5a-4908-87cc-034ee9747e20','UId':'123dfcbf-9d8f-4865-9abd-67aef0fb2ded','Col':7,'Row':49,'ColDynamic':7,'RowDynamic':46,'Format':'numberic','Value':' ','TargetCode':''}</v>
      </c>
    </row>
    <row r="362" ht="12.75">
      <c r="A362" t="str">
        <f>CONCATENATE("{'SheetId':'1deb9a6e-dc5a-4908-87cc-034ee9747e20'",",","'UId':'61c7d7e9-4c4a-4062-8012-4877345d4ca2'",",'Col':",COLUMN(BCDanhMucDauTu_06029!D50),",'Row':",ROW(BCDanhMucDauTu_06029!D50),",","'Format':'numberic'",",'Value':'",SUBSTITUTE(BCDanhMucDauTu_06029!D50,"'","\'"),"','TargetCode':''}")</f>
        <v>{'SheetId':'1deb9a6e-dc5a-4908-87cc-034ee9747e20','UId':'61c7d7e9-4c4a-4062-8012-4877345d4ca2','Col':4,'Row':50,'Format':'numberic','Value':'','TargetCode':''}</v>
      </c>
    </row>
    <row r="363" ht="12.75">
      <c r="A363" t="str">
        <f>CONCATENATE("{'SheetId':'1deb9a6e-dc5a-4908-87cc-034ee9747e20'",",","'UId':'55eb1cfc-48db-45d7-badc-9126702dbaca'",",'Col':",COLUMN(BCDanhMucDauTu_06029!E50),",'Row':",ROW(BCDanhMucDauTu_06029!E50),",","'Format':'numberic'",",'Value':'",SUBSTITUTE(BCDanhMucDauTu_06029!E50,"'","\'"),"','TargetCode':''}")</f>
        <v>{'SheetId':'1deb9a6e-dc5a-4908-87cc-034ee9747e20','UId':'55eb1cfc-48db-45d7-badc-9126702dbaca','Col':5,'Row':50,'Format':'numberic','Value':'','TargetCode':''}</v>
      </c>
    </row>
    <row r="364" ht="12.75">
      <c r="A364" t="str">
        <f>CONCATENATE("{'SheetId':'1deb9a6e-dc5a-4908-87cc-034ee9747e20'",",","'UId':'0b0a71cf-8b1c-4a88-a170-2b7251d20ffa'",",'Col':",COLUMN(BCDanhMucDauTu_06029!F50),",'Row':",ROW(BCDanhMucDauTu_06029!F50),",","'Format':'numberic'",",'Value':'",SUBSTITUTE(BCDanhMucDauTu_06029!F50,"'","\'"),"','TargetCode':''}")</f>
        <v>{'SheetId':'1deb9a6e-dc5a-4908-87cc-034ee9747e20','UId':'0b0a71cf-8b1c-4a88-a170-2b7251d20ffa','Col':6,'Row':50,'Format':'numberic','Value':'11119983047','TargetCode':''}</v>
      </c>
    </row>
    <row r="365" ht="12.75">
      <c r="A365" t="str">
        <f>CONCATENATE("{'SheetId':'1deb9a6e-dc5a-4908-87cc-034ee9747e20'",",","'UId':'3ec63538-3a98-477e-b957-0e4550274988'",",'Col':",COLUMN(BCDanhMucDauTu_06029!G50),",'Row':",ROW(BCDanhMucDauTu_06029!G50),",","'Format':'numberic'",",'Value':'",SUBSTITUTE(BCDanhMucDauTu_06029!G50,"'","\'"),"','TargetCode':''}")</f>
        <v>{'SheetId':'1deb9a6e-dc5a-4908-87cc-034ee9747e20','UId':'3ec63538-3a98-477e-b957-0e4550274988','Col':7,'Row':50,'Format':'numberic','Value':'0.209637624464181','TargetCode':''}</v>
      </c>
    </row>
    <row r="366" ht="12.75">
      <c r="A366" t="str">
        <f>CONCATENATE("{'SheetId':'1deb9a6e-dc5a-4908-87cc-034ee9747e20'",",","'UId':'b7e2b881-7166-4008-81ef-36fa655ba0d3'",",'Col':",COLUMN(BCDanhMucDauTu_06029!D51),",'Row':",ROW(BCDanhMucDauTu_06029!D51),",","'Format':'numberic'",",'Value':'",SUBSTITUTE(BCDanhMucDauTu_06029!D51,"'","\'"),"','TargetCode':''}")</f>
        <v>{'SheetId':'1deb9a6e-dc5a-4908-87cc-034ee9747e20','UId':'b7e2b881-7166-4008-81ef-36fa655ba0d3','Col':4,'Row':51,'Format':'numberic','Value':'','TargetCode':''}</v>
      </c>
    </row>
    <row r="367" ht="12.75">
      <c r="A367" t="str">
        <f>CONCATENATE("{'SheetId':'1deb9a6e-dc5a-4908-87cc-034ee9747e20'",",","'UId':'b0198f8c-cffe-4d00-9816-22e0fa96124d'",",'Col':",COLUMN(BCDanhMucDauTu_06029!E51),",'Row':",ROW(BCDanhMucDauTu_06029!E51),",","'Format':'numberic'",",'Value':'",SUBSTITUTE(BCDanhMucDauTu_06029!E51,"'","\'"),"','TargetCode':''}")</f>
        <v>{'SheetId':'1deb9a6e-dc5a-4908-87cc-034ee9747e20','UId':'b0198f8c-cffe-4d00-9816-22e0fa96124d','Col':5,'Row':51,'Format':'numberic','Value':'','TargetCode':''}</v>
      </c>
    </row>
    <row r="368" ht="12.75">
      <c r="A368" t="str">
        <f>CONCATENATE("{'SheetId':'1deb9a6e-dc5a-4908-87cc-034ee9747e20'",",","'UId':'2a23d1c5-766a-4746-bd88-93015d1e4053'",",'Col':",COLUMN(BCDanhMucDauTu_06029!F51),",'Row':",ROW(BCDanhMucDauTu_06029!F51),",","'Format':'numberic'",",'Value':'",SUBSTITUTE(BCDanhMucDauTu_06029!F51,"'","\'"),"','TargetCode':''}")</f>
        <v>{'SheetId':'1deb9a6e-dc5a-4908-87cc-034ee9747e20','UId':'2a23d1c5-766a-4746-bd88-93015d1e4053','Col':6,'Row':51,'Format':'numberic','Value':'53043832544','TargetCode':''}</v>
      </c>
    </row>
    <row r="369" ht="12.75">
      <c r="A369" t="str">
        <f>CONCATENATE("{'SheetId':'1deb9a6e-dc5a-4908-87cc-034ee9747e20'",",","'UId':'ca227d64-7ddf-4c5b-94c2-f07049f1a645'",",'Col':",COLUMN(BCDanhMucDauTu_06029!G51),",'Row':",ROW(BCDanhMucDauTu_06029!G51),",","'Format':'numberic'",",'Value':'",SUBSTITUTE(BCDanhMucDauTu_06029!G51,"'","\'"),"','TargetCode':''}")</f>
        <v>{'SheetId':'1deb9a6e-dc5a-4908-87cc-034ee9747e20','UId':'ca227d64-7ddf-4c5b-94c2-f07049f1a645','Col':7,'Row':51,'Format':'numberic','Value':'1','TargetCode':''}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{'SheetId':'eea37401-614e-480f-bf0c-66e62a21c940','UId':'8fe4c321-a5c4-4a50-a26e-af5571876426','Col':4,'Row':3,'Format':'numberic','Value':'0.0120013306013383','TargetCode':''}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{'SheetId':'eea37401-614e-480f-bf0c-66e62a21c940','UId':'e505df99-52a5-4046-b588-70e17a64bc04','Col':5,'Row':3,'Format':'numberic','Value':'0.0120012511195332','TargetCode':''}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{'SheetId':'eea37401-614e-480f-bf0c-66e62a21c940','UId':'906b49c2-3105-44f5-a32d-07590223a8f2','Col':4,'Row':4,'Format':'numberic','Value':'0.00601754474860294','TargetCode':''}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{'SheetId':'eea37401-614e-480f-bf0c-66e62a21c940','UId':'1292eb8e-a778-4ce5-ab53-509a4c8a9832','Col':5,'Row':4,'Format':'numberic','Value':'0.00590853682055515','TargetCode':''}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{'SheetId':'eea37401-614e-480f-bf0c-66e62a21c940','UId':'043b7f89-a817-4764-b06f-cc2a71ce03b0','Col':4,'Row':5,'Format':'numberic','Value':'0.00684853490572428','TargetCode':''}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{'SheetId':'eea37401-614e-480f-bf0c-66e62a21c940','UId':'99e0f9cc-8606-43f9-8ce6-a58dc892af79','Col':5,'Row':5,'Format':'numberic','Value':'0.00668709579557106','TargetCode':''}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{'SheetId':'eea37401-614e-480f-bf0c-66e62a21c940','UId':'b6bb9469-63ab-4fda-88bd-7b1865b669bf','Col':5,'Row':6,'Format':'numberic','Value':'0.00381412130562201','TargetCode':''}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{'SheetId':'eea37401-614e-480f-bf0c-66e62a21c940','UId':'e3f08122-3427-41af-b11b-1a46844a64fc','Col':4,'Row':9,'Format':'numberic','Value':'0.00937487457517845','TargetCode':''}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{'SheetId':'eea37401-614e-480f-bf0c-66e62a21c940','UId':'9e68654a-171d-4fbe-8c69-6a6d18753f97','Col':5,'Row':9,'Format':'numberic','Value':'0.0129729593139204','TargetCode':''}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{'SheetId':'eea37401-614e-480f-bf0c-66e62a21c940','UId':'01528f3a-d80f-403f-9e7e-01c54429c341','Col':4,'Row':10,'Format':'numberic','Value':'0.0342422848308439','TargetCode':''}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{'SheetId':'eea37401-614e-480f-bf0c-66e62a21c940','UId':'2e9dd82c-3e13-4dfb-9508-7eb62f82b7a5','Col':5,'Row':10,'Format':'numberic','Value':'0.0413839643552018','TargetCode':''}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{'SheetId':'eea37401-614e-480f-bf0c-66e62a21c940','UId':'e04710a4-564b-4804-a3c9-8b96b736ccd0','Col':4,'Row':11,'Format':'numberic','Value':'2.04039760929609','TargetCode':''}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{'SheetId':'eea37401-614e-480f-bf0c-66e62a21c940','UId':'0421496e-49be-42f6-bd5e-4ff79e46d605','Col':5,'Row':11,'Format':'numberic','Value':'3.54228748421094','TargetCode':''}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{'SheetId':'eea37401-614e-480f-bf0c-66e62a21c940','UId':'759e81e7-6be1-448f-8880-c7fb179e0f97','Col':4,'Row':14,'Format':'numberic','Value':'53359892600','TargetCode':''}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{'SheetId':'eea37401-614e-480f-bf0c-66e62a21c940','UId':'d55f381c-544c-4c22-a6c9-f44d9ae2c1ab','Col':5,'Row':14,'Format':'numberic','Value':'53635094700','TargetCode':''}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{'SheetId':'eea37401-614e-480f-bf0c-66e62a21c940','UId':'5b9de7f0-70a7-42bf-94c8-d94c81c70e42','Col':4,'Row':15,'Format':'numberic','Value':'53359892600','TargetCode':''}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{'SheetId':'eea37401-614e-480f-bf0c-66e62a21c940','UId':'85d68133-b410-4986-a2ae-00da0ca256bd','Col':5,'Row':15,'Format':'numberic','Value':'53635094700','TargetCode':''}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{'SheetId':'eea37401-614e-480f-bf0c-66e62a21c940','UId':'31f6ac2c-5e3e-4a12-b200-cf5f834a027b','Col':4,'Row':16,'Format':'numberic','Value':'5335989.26','TargetCode':''}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{'SheetId':'eea37401-614e-480f-bf0c-66e62a21c940','UId':'e12c39c4-7956-414a-b632-d0af1c2ab599','Col':5,'Row':16,'Format':'numberic','Value':'5363509.47','TargetCode':''}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{'SheetId':'eea37401-614e-480f-bf0c-66e62a21c940','UId':'b08c24e4-4516-482b-a697-9d62ff87afcf','Col':4,'Row':17,'Format':'numberic','Value':'44951200','TargetCode':''}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{'SheetId':'eea37401-614e-480f-bf0c-66e62a21c940','UId':'a7ccfa80-7e7d-4308-b36d-abc719c80bf3','Col':5,'Row':17,'Format':'numberic','Value':'-275202100','TargetCode':''}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{'SheetId':'eea37401-614e-480f-bf0c-66e62a21c940','UId':'e8ec4ef9-08e4-4e39-8477-ae21a99e8959','Col':4,'Row':18,'Format':'numberic','Value':'13287.97','TargetCode':''}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{'SheetId':'eea37401-614e-480f-bf0c-66e62a21c940','UId':'dde8a5b2-e9c7-4f1b-a63c-0174479280ef','Col':5,'Row':18,'Format':'numberic','Value':'9274','TargetCode':''}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{'SheetId':'eea37401-614e-480f-bf0c-66e62a21c940','UId':'0e4c1db2-c20e-4d52-853c-271375cc313a','Col':4,'Row':19,'Format':'numberic','Value':'132879700','TargetCode':''}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{'SheetId':'eea37401-614e-480f-bf0c-66e62a21c940','UId':'12f0bb36-f2e3-462a-b5c8-133ec8de4536','Col':5,'Row':19,'Format':'numberic','Value':'92740000','TargetCode':''}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{'SheetId':'eea37401-614e-480f-bf0c-66e62a21c940','UId':'99c017fe-183e-4244-a2e8-3180fad52922','Col':4,'Row':20,'Format':'numberic','Value':'-8792.85','TargetCode':''}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{'SheetId':'eea37401-614e-480f-bf0c-66e62a21c940','UId':'b3b6a8fb-5b81-4dc7-b0e6-531f207f2848','Col':5,'Row':20,'Format':'numberic','Value':'-36794.21','TargetCode':''}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{'SheetId':'eea37401-614e-480f-bf0c-66e62a21c940','UId':'d7299fb4-5fbd-49ea-a765-7a162fd18f1e','Col':4,'Row':21,'Format':'numberic','Value':'-87928500','TargetCode':''}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{'SheetId':'eea37401-614e-480f-bf0c-66e62a21c940','UId':'15c659ac-ac36-4f95-b662-8fcd6067cf35','Col':5,'Row':21,'Format':'numberic','Value':'-367942100','TargetCode':''}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{'SheetId':'eea37401-614e-480f-bf0c-66e62a21c940','UId':'232e2092-5dcd-464b-b1fe-07f27efe2d21','Col':4,'Row':22,'Format':'numberic','Value':'53404843800','TargetCode':''}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{'SheetId':'eea37401-614e-480f-bf0c-66e62a21c940','UId':'fa41f074-2315-4e28-81ff-52700c300177','Col':5,'Row':22,'Format':'numberic','Value':'53359892600','TargetCode':''}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{'SheetId':'eea37401-614e-480f-bf0c-66e62a21c940','UId':'d8289881-c7ab-468c-ad5d-bf473cb76780','Col':4,'Row':23,'Format':'numberic','Value':'53404843800','TargetCode':''}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{'SheetId':'eea37401-614e-480f-bf0c-66e62a21c940','UId':'994ed5e1-c943-4620-8991-d05a125691b0','Col':5,'Row':23,'Format':'numberic','Value':'53359892600','TargetCode':''}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{'SheetId':'eea37401-614e-480f-bf0c-66e62a21c940','UId':'7120d041-84df-4b71-aa97-9c53b5ab7f97','Col':4,'Row':24,'Format':'numberic','Value':'5340484.38','TargetCode':''}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{'SheetId':'eea37401-614e-480f-bf0c-66e62a21c940','UId':'ee5817e5-5c8c-481c-bd88-acd0b7e7eb64','Col':5,'Row':24,'Format':'numberic','Value':'5335989.26','TargetCode':''}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{'SheetId':'eea37401-614e-480f-bf0c-66e62a21c940','UId':'dc7a563a-ad1d-4847-ad52-60ae8b13af41','Col':4,'Row':26,'Format':'percentage','Value':'0.9709','TargetCode':''}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{'SheetId':'eea37401-614e-480f-bf0c-66e62a21c940','UId':'c291a5ad-47fa-4a53-a5d4-2c97806fed49','Col':5,'Row':26,'Format':'percentage','Value':'0.9717','TargetCode':''}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{'SheetId':'eea37401-614e-480f-bf0c-66e62a21c940','UId':'71e817fa-136e-4e66-8e01-e228a752c25d','Col':4,'Row':27,'Format':'percentage','Value':'0.0005','TargetCode':''}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{'SheetId':'eea37401-614e-480f-bf0c-66e62a21c940','UId':'09a70799-3c67-42d0-9f37-8841480fa73f','Col':5,'Row':27,'Format':'percentage','Value':'0.0005','TargetCode':''}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{'SheetId':'eea37401-614e-480f-bf0c-66e62a21c940','UId':'19d7d32d-f72f-4744-9b80-66561ae1073a','Col':4,'Row':28,'Format':'numberic','Value':'478','TargetCode':''}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{'SheetId':'eea37401-614e-480f-bf0c-66e62a21c940','UId':'2c2fe24e-69d3-4ae8-a8c8-c603f2a4a32c','Col':5,'Row':28,'Format':'numberic','Value':'480','TargetCode':''}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{'SheetId':'eea37401-614e-480f-bf0c-66e62a21c940','UId':'507c37af-0901-43e1-8af6-f40112c246e3','Col':4,'Row':29,'Format':'numberic','Value':'9774.64','TargetCode':''}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{'SheetId':'eea37401-614e-480f-bf0c-66e62a21c940','UId':'bb1a5a18-9ac0-4a7c-9c34-d6fbecc14baf','Col':5,'Row':29,'Format':'numberic','Value':'9935.35','TargetCode':''}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44"/>
  <sheetViews>
    <sheetView zoomScale="85" zoomScaleNormal="85" zoomScalePageLayoutView="0" workbookViewId="0" topLeftCell="A1">
      <selection activeCell="E14" sqref="E14"/>
    </sheetView>
  </sheetViews>
  <sheetFormatPr defaultColWidth="9.140625" defaultRowHeight="12.75"/>
  <cols>
    <col min="1" max="1" width="6.8515625" style="0" customWidth="1"/>
    <col min="2" max="2" width="41.7109375" style="0" customWidth="1"/>
    <col min="3" max="3" width="10.28125" style="0" customWidth="1"/>
    <col min="4" max="4" width="20.7109375" style="11" customWidth="1"/>
    <col min="5" max="6" width="20.7109375" style="0" customWidth="1"/>
  </cols>
  <sheetData>
    <row r="1" spans="1:6" ht="15" customHeight="1">
      <c r="A1" s="7" t="s">
        <v>6</v>
      </c>
      <c r="B1" s="7" t="s">
        <v>7</v>
      </c>
      <c r="C1" s="7" t="s">
        <v>55</v>
      </c>
      <c r="D1" s="12" t="s">
        <v>56</v>
      </c>
      <c r="E1" s="7" t="s">
        <v>57</v>
      </c>
      <c r="F1" s="7" t="s">
        <v>58</v>
      </c>
    </row>
    <row r="2" spans="1:6" ht="15" customHeight="1">
      <c r="A2" s="8" t="s">
        <v>59</v>
      </c>
      <c r="B2" s="8" t="s">
        <v>60</v>
      </c>
      <c r="C2" s="8" t="s">
        <v>61</v>
      </c>
      <c r="D2" s="13" t="s">
        <v>1</v>
      </c>
      <c r="E2" s="8" t="s">
        <v>1</v>
      </c>
      <c r="F2" s="8" t="s">
        <v>1</v>
      </c>
    </row>
    <row r="3" spans="1:6" ht="15" customHeight="1">
      <c r="A3" s="5" t="s">
        <v>62</v>
      </c>
      <c r="B3" s="5" t="s">
        <v>63</v>
      </c>
      <c r="C3" s="5" t="s">
        <v>64</v>
      </c>
      <c r="D3" s="14">
        <v>11119983047</v>
      </c>
      <c r="E3" s="14">
        <v>18922937235</v>
      </c>
      <c r="F3" s="5" t="s">
        <v>1</v>
      </c>
    </row>
    <row r="4" spans="1:6" ht="15" customHeight="1">
      <c r="A4" s="5" t="s">
        <v>1</v>
      </c>
      <c r="B4" s="5" t="s">
        <v>65</v>
      </c>
      <c r="C4" s="5" t="s">
        <v>66</v>
      </c>
      <c r="D4" s="14">
        <v>6000000000</v>
      </c>
      <c r="E4" s="14">
        <v>6000000000</v>
      </c>
      <c r="F4" s="5" t="s">
        <v>1</v>
      </c>
    </row>
    <row r="5" spans="1:6" ht="15" customHeight="1">
      <c r="A5" s="5" t="s">
        <v>67</v>
      </c>
      <c r="B5" s="5" t="s">
        <v>67</v>
      </c>
      <c r="C5" s="5" t="s">
        <v>67</v>
      </c>
      <c r="D5" s="14" t="s">
        <v>67</v>
      </c>
      <c r="E5" s="14" t="s">
        <v>67</v>
      </c>
      <c r="F5" s="5" t="s">
        <v>67</v>
      </c>
    </row>
    <row r="6" spans="1:6" ht="15" customHeight="1">
      <c r="A6" s="5" t="s">
        <v>1</v>
      </c>
      <c r="B6" s="5" t="s">
        <v>68</v>
      </c>
      <c r="C6" s="5" t="s">
        <v>69</v>
      </c>
      <c r="D6" s="14">
        <v>5119983047</v>
      </c>
      <c r="E6" s="14">
        <v>12922937235</v>
      </c>
      <c r="F6" s="5" t="s">
        <v>1</v>
      </c>
    </row>
    <row r="7" spans="1:6" ht="15" customHeight="1">
      <c r="A7" s="5" t="s">
        <v>67</v>
      </c>
      <c r="B7" s="5" t="s">
        <v>67</v>
      </c>
      <c r="C7" s="5" t="s">
        <v>67</v>
      </c>
      <c r="D7" s="14" t="s">
        <v>67</v>
      </c>
      <c r="E7" s="14" t="s">
        <v>67</v>
      </c>
      <c r="F7" s="5" t="s">
        <v>67</v>
      </c>
    </row>
    <row r="8" spans="1:6" ht="15" customHeight="1">
      <c r="A8" s="5" t="s">
        <v>70</v>
      </c>
      <c r="B8" s="5" t="s">
        <v>71</v>
      </c>
      <c r="C8" s="5" t="s">
        <v>72</v>
      </c>
      <c r="D8" s="14">
        <v>39815775250</v>
      </c>
      <c r="E8" s="14">
        <v>32572135250</v>
      </c>
      <c r="F8" s="5" t="s">
        <v>1</v>
      </c>
    </row>
    <row r="9" spans="1:6" ht="15" customHeight="1">
      <c r="A9" s="5" t="s">
        <v>67</v>
      </c>
      <c r="B9" s="5" t="s">
        <v>67</v>
      </c>
      <c r="C9" s="5" t="s">
        <v>67</v>
      </c>
      <c r="D9" s="14" t="s">
        <v>67</v>
      </c>
      <c r="E9" s="14" t="s">
        <v>67</v>
      </c>
      <c r="F9" s="5" t="s">
        <v>67</v>
      </c>
    </row>
    <row r="10" spans="1:6" ht="15" customHeight="1">
      <c r="A10" s="5"/>
      <c r="B10" s="5"/>
      <c r="C10" s="5"/>
      <c r="D10" s="14" t="s">
        <v>1</v>
      </c>
      <c r="E10" s="14" t="s">
        <v>1</v>
      </c>
      <c r="F10" s="5" t="s">
        <v>1</v>
      </c>
    </row>
    <row r="11" spans="1:6" ht="15" customHeight="1">
      <c r="A11" s="5" t="s">
        <v>73</v>
      </c>
      <c r="B11" s="5" t="s">
        <v>74</v>
      </c>
      <c r="C11" s="5" t="s">
        <v>75</v>
      </c>
      <c r="D11" s="14"/>
      <c r="E11" s="14"/>
      <c r="F11" s="5"/>
    </row>
    <row r="12" spans="1:6" ht="15" customHeight="1">
      <c r="A12" s="5" t="s">
        <v>67</v>
      </c>
      <c r="B12" s="5" t="s">
        <v>67</v>
      </c>
      <c r="C12" s="5" t="s">
        <v>67</v>
      </c>
      <c r="D12" s="14" t="s">
        <v>67</v>
      </c>
      <c r="E12" s="14" t="s">
        <v>67</v>
      </c>
      <c r="F12" s="5" t="s">
        <v>67</v>
      </c>
    </row>
    <row r="13" spans="1:6" ht="15" customHeight="1">
      <c r="A13" s="5" t="s">
        <v>76</v>
      </c>
      <c r="B13" s="5" t="s">
        <v>77</v>
      </c>
      <c r="C13" s="5" t="s">
        <v>78</v>
      </c>
      <c r="D13" s="14">
        <v>134439726</v>
      </c>
      <c r="E13" s="14">
        <v>478206849</v>
      </c>
      <c r="F13" s="5" t="s">
        <v>1</v>
      </c>
    </row>
    <row r="14" spans="1:6" ht="15" customHeight="1">
      <c r="A14" s="5" t="s">
        <v>67</v>
      </c>
      <c r="B14" s="5" t="s">
        <v>67</v>
      </c>
      <c r="C14" s="5" t="s">
        <v>67</v>
      </c>
      <c r="D14" s="14" t="s">
        <v>67</v>
      </c>
      <c r="E14" s="14" t="s">
        <v>67</v>
      </c>
      <c r="F14" s="5" t="s">
        <v>67</v>
      </c>
    </row>
    <row r="15" spans="1:6" ht="15" customHeight="1">
      <c r="A15" s="5"/>
      <c r="B15" s="5"/>
      <c r="C15" s="5"/>
      <c r="D15" s="14"/>
      <c r="E15" s="14"/>
      <c r="F15" s="5"/>
    </row>
    <row r="16" spans="1:6" ht="15" customHeight="1">
      <c r="A16" s="5" t="s">
        <v>79</v>
      </c>
      <c r="B16" s="5" t="s">
        <v>80</v>
      </c>
      <c r="C16" s="5" t="s">
        <v>81</v>
      </c>
      <c r="D16" s="14">
        <v>20794521</v>
      </c>
      <c r="E16" s="14">
        <v>24657534</v>
      </c>
      <c r="F16" s="5" t="s">
        <v>1</v>
      </c>
    </row>
    <row r="17" spans="1:6" ht="15" customHeight="1">
      <c r="A17" s="5" t="s">
        <v>67</v>
      </c>
      <c r="B17" s="5" t="s">
        <v>67</v>
      </c>
      <c r="C17" s="5" t="s">
        <v>67</v>
      </c>
      <c r="D17" s="14" t="s">
        <v>67</v>
      </c>
      <c r="E17" s="14" t="s">
        <v>67</v>
      </c>
      <c r="F17" s="5" t="s">
        <v>67</v>
      </c>
    </row>
    <row r="18" spans="1:6" ht="15" customHeight="1">
      <c r="A18" s="5"/>
      <c r="B18" s="5"/>
      <c r="C18" s="5"/>
      <c r="D18" s="14"/>
      <c r="E18" s="14"/>
      <c r="F18" s="5"/>
    </row>
    <row r="19" spans="1:6" ht="15" customHeight="1">
      <c r="A19" s="5" t="s">
        <v>82</v>
      </c>
      <c r="B19" s="5" t="s">
        <v>83</v>
      </c>
      <c r="C19" s="5" t="s">
        <v>84</v>
      </c>
      <c r="D19" s="14"/>
      <c r="E19" s="14"/>
      <c r="F19" s="5"/>
    </row>
    <row r="20" spans="1:6" ht="15" customHeight="1">
      <c r="A20" s="5" t="s">
        <v>67</v>
      </c>
      <c r="B20" s="5" t="s">
        <v>67</v>
      </c>
      <c r="C20" s="5" t="s">
        <v>67</v>
      </c>
      <c r="D20" s="14" t="s">
        <v>67</v>
      </c>
      <c r="E20" s="14" t="s">
        <v>67</v>
      </c>
      <c r="F20" s="5" t="s">
        <v>67</v>
      </c>
    </row>
    <row r="21" spans="1:6" ht="15" customHeight="1">
      <c r="A21" s="5" t="s">
        <v>85</v>
      </c>
      <c r="B21" s="5" t="s">
        <v>86</v>
      </c>
      <c r="C21" s="5" t="s">
        <v>87</v>
      </c>
      <c r="D21" s="14">
        <v>1952840000</v>
      </c>
      <c r="E21" s="14">
        <v>2393150000</v>
      </c>
      <c r="F21" s="5" t="s">
        <v>1</v>
      </c>
    </row>
    <row r="22" spans="1:6" ht="15" customHeight="1">
      <c r="A22" s="5" t="s">
        <v>67</v>
      </c>
      <c r="B22" s="5" t="s">
        <v>67</v>
      </c>
      <c r="C22" s="5" t="s">
        <v>67</v>
      </c>
      <c r="D22" s="14" t="s">
        <v>67</v>
      </c>
      <c r="E22" s="14" t="s">
        <v>67</v>
      </c>
      <c r="F22" s="5" t="s">
        <v>67</v>
      </c>
    </row>
    <row r="23" spans="1:6" ht="15" customHeight="1">
      <c r="A23" s="5"/>
      <c r="B23" s="5"/>
      <c r="C23" s="5"/>
      <c r="D23" s="14" t="s">
        <v>1</v>
      </c>
      <c r="E23" s="14" t="s">
        <v>1</v>
      </c>
      <c r="F23" s="5" t="s">
        <v>1</v>
      </c>
    </row>
    <row r="24" spans="1:6" ht="15" customHeight="1">
      <c r="A24" s="5" t="s">
        <v>88</v>
      </c>
      <c r="B24" s="5" t="s">
        <v>89</v>
      </c>
      <c r="C24" s="5" t="s">
        <v>90</v>
      </c>
      <c r="D24" s="14" t="s">
        <v>1</v>
      </c>
      <c r="E24" s="14" t="s">
        <v>1</v>
      </c>
      <c r="F24" s="5" t="s">
        <v>1</v>
      </c>
    </row>
    <row r="25" spans="1:6" ht="15" customHeight="1">
      <c r="A25" s="5" t="s">
        <v>67</v>
      </c>
      <c r="B25" s="5" t="s">
        <v>67</v>
      </c>
      <c r="C25" s="5" t="s">
        <v>67</v>
      </c>
      <c r="D25" s="14" t="s">
        <v>67</v>
      </c>
      <c r="E25" s="14" t="s">
        <v>67</v>
      </c>
      <c r="F25" s="5" t="s">
        <v>67</v>
      </c>
    </row>
    <row r="26" spans="1:6" ht="15" customHeight="1">
      <c r="A26" s="5"/>
      <c r="B26" s="5"/>
      <c r="C26" s="5"/>
      <c r="D26" s="14"/>
      <c r="E26" s="14"/>
      <c r="F26" s="5"/>
    </row>
    <row r="27" spans="1:6" ht="15" customHeight="1">
      <c r="A27" s="5" t="s">
        <v>91</v>
      </c>
      <c r="B27" s="5" t="s">
        <v>92</v>
      </c>
      <c r="C27" s="5" t="s">
        <v>93</v>
      </c>
      <c r="D27" s="14" t="s">
        <v>1</v>
      </c>
      <c r="E27" s="14" t="s">
        <v>1</v>
      </c>
      <c r="F27" s="5" t="s">
        <v>1</v>
      </c>
    </row>
    <row r="28" spans="1:6" ht="15" customHeight="1">
      <c r="A28" s="5" t="s">
        <v>67</v>
      </c>
      <c r="B28" s="5" t="s">
        <v>67</v>
      </c>
      <c r="C28" s="5" t="s">
        <v>67</v>
      </c>
      <c r="D28" s="14" t="s">
        <v>67</v>
      </c>
      <c r="E28" s="14" t="s">
        <v>67</v>
      </c>
      <c r="F28" s="5" t="s">
        <v>67</v>
      </c>
    </row>
    <row r="29" spans="1:6" ht="15" customHeight="1">
      <c r="A29" s="5"/>
      <c r="B29" s="5"/>
      <c r="C29" s="5"/>
      <c r="D29" s="14"/>
      <c r="E29" s="14"/>
      <c r="F29" s="5"/>
    </row>
    <row r="30" spans="1:6" ht="15" customHeight="1">
      <c r="A30" s="5" t="s">
        <v>94</v>
      </c>
      <c r="B30" s="5" t="s">
        <v>95</v>
      </c>
      <c r="C30" s="5" t="s">
        <v>96</v>
      </c>
      <c r="D30" s="14">
        <v>53043832544</v>
      </c>
      <c r="E30" s="14">
        <v>54391086868</v>
      </c>
      <c r="F30" s="5" t="s">
        <v>1</v>
      </c>
    </row>
    <row r="31" spans="1:6" ht="15" customHeight="1">
      <c r="A31" s="8" t="s">
        <v>97</v>
      </c>
      <c r="B31" s="8" t="s">
        <v>98</v>
      </c>
      <c r="C31" s="8" t="s">
        <v>99</v>
      </c>
      <c r="D31" s="13" t="s">
        <v>1</v>
      </c>
      <c r="E31" s="13" t="s">
        <v>1</v>
      </c>
      <c r="F31" s="8" t="s">
        <v>1</v>
      </c>
    </row>
    <row r="32" spans="1:6" ht="15" customHeight="1">
      <c r="A32" s="5" t="s">
        <v>100</v>
      </c>
      <c r="B32" s="5" t="s">
        <v>101</v>
      </c>
      <c r="C32" s="5" t="s">
        <v>102</v>
      </c>
      <c r="D32" s="14"/>
      <c r="E32" s="14"/>
      <c r="F32" s="5"/>
    </row>
    <row r="33" spans="1:6" ht="15" customHeight="1">
      <c r="A33" s="5" t="s">
        <v>67</v>
      </c>
      <c r="B33" s="5" t="s">
        <v>67</v>
      </c>
      <c r="C33" s="5" t="s">
        <v>67</v>
      </c>
      <c r="D33" s="14" t="s">
        <v>67</v>
      </c>
      <c r="E33" s="14" t="s">
        <v>67</v>
      </c>
      <c r="F33" s="5" t="s">
        <v>67</v>
      </c>
    </row>
    <row r="34" spans="1:6" ht="15" customHeight="1">
      <c r="A34" s="5" t="s">
        <v>103</v>
      </c>
      <c r="B34" s="5" t="s">
        <v>104</v>
      </c>
      <c r="C34" s="5" t="s">
        <v>105</v>
      </c>
      <c r="D34" s="14"/>
      <c r="E34" s="14"/>
      <c r="F34" s="5" t="s">
        <v>1</v>
      </c>
    </row>
    <row r="35" spans="1:6" ht="15" customHeight="1">
      <c r="A35" s="5" t="s">
        <v>67</v>
      </c>
      <c r="B35" s="5" t="s">
        <v>67</v>
      </c>
      <c r="C35" s="5" t="s">
        <v>67</v>
      </c>
      <c r="D35" s="14" t="s">
        <v>67</v>
      </c>
      <c r="E35" s="14" t="s">
        <v>67</v>
      </c>
      <c r="F35" s="5" t="s">
        <v>67</v>
      </c>
    </row>
    <row r="36" spans="1:6" ht="15" customHeight="1">
      <c r="A36" s="5"/>
      <c r="B36" s="5"/>
      <c r="C36" s="5"/>
      <c r="D36" s="14" t="s">
        <v>1</v>
      </c>
      <c r="E36" s="14" t="s">
        <v>1</v>
      </c>
      <c r="F36" s="5" t="s">
        <v>1</v>
      </c>
    </row>
    <row r="37" spans="1:6" ht="15" customHeight="1">
      <c r="A37" s="5" t="s">
        <v>106</v>
      </c>
      <c r="B37" s="5" t="s">
        <v>107</v>
      </c>
      <c r="C37" s="5" t="s">
        <v>108</v>
      </c>
      <c r="D37" s="14">
        <v>210622739</v>
      </c>
      <c r="E37" s="14">
        <v>250037640</v>
      </c>
      <c r="F37" s="5" t="s">
        <v>1</v>
      </c>
    </row>
    <row r="38" spans="1:6" ht="15" customHeight="1">
      <c r="A38" s="5" t="s">
        <v>67</v>
      </c>
      <c r="B38" s="5" t="s">
        <v>67</v>
      </c>
      <c r="C38" s="5" t="s">
        <v>67</v>
      </c>
      <c r="D38" s="14" t="s">
        <v>67</v>
      </c>
      <c r="E38" s="14" t="s">
        <v>67</v>
      </c>
      <c r="F38" s="5" t="s">
        <v>67</v>
      </c>
    </row>
    <row r="39" spans="1:6" ht="15" customHeight="1">
      <c r="A39" s="5"/>
      <c r="B39" s="5"/>
      <c r="C39" s="5"/>
      <c r="D39" s="14"/>
      <c r="E39" s="14"/>
      <c r="F39" s="5"/>
    </row>
    <row r="40" spans="1:6" ht="15" customHeight="1">
      <c r="A40" s="5" t="s">
        <v>109</v>
      </c>
      <c r="B40" s="5" t="s">
        <v>110</v>
      </c>
      <c r="C40" s="5" t="s">
        <v>111</v>
      </c>
      <c r="D40" s="14">
        <v>842502739</v>
      </c>
      <c r="E40" s="14">
        <v>1376162640</v>
      </c>
      <c r="F40" s="5" t="s">
        <v>1</v>
      </c>
    </row>
    <row r="41" spans="1:6" ht="15" customHeight="1">
      <c r="A41" s="5" t="s">
        <v>1</v>
      </c>
      <c r="B41" s="5" t="s">
        <v>112</v>
      </c>
      <c r="C41" s="5" t="s">
        <v>113</v>
      </c>
      <c r="D41" s="14">
        <v>52201329805</v>
      </c>
      <c r="E41" s="14">
        <v>53014924228</v>
      </c>
      <c r="F41" s="5" t="s">
        <v>1</v>
      </c>
    </row>
    <row r="42" spans="1:6" ht="15" customHeight="1">
      <c r="A42" s="5" t="s">
        <v>1</v>
      </c>
      <c r="B42" s="5" t="s">
        <v>114</v>
      </c>
      <c r="C42" s="5" t="s">
        <v>115</v>
      </c>
      <c r="D42" s="16">
        <v>5340484.38</v>
      </c>
      <c r="E42" s="16">
        <v>5335989.26</v>
      </c>
      <c r="F42" s="5" t="s">
        <v>1</v>
      </c>
    </row>
    <row r="43" spans="1:6" ht="15" customHeight="1">
      <c r="A43" s="5" t="s">
        <v>1</v>
      </c>
      <c r="B43" s="5" t="s">
        <v>116</v>
      </c>
      <c r="C43" s="5" t="s">
        <v>117</v>
      </c>
      <c r="D43" s="16">
        <v>9774.64</v>
      </c>
      <c r="E43" s="16">
        <v>9935.35</v>
      </c>
      <c r="F43" s="5" t="s">
        <v>1</v>
      </c>
    </row>
    <row r="44" spans="1:6" ht="15" customHeight="1">
      <c r="A44" s="9" t="s">
        <v>1</v>
      </c>
      <c r="B44" s="9" t="s">
        <v>1</v>
      </c>
      <c r="C44" s="9" t="s">
        <v>1</v>
      </c>
      <c r="D44" s="15" t="s">
        <v>1</v>
      </c>
      <c r="E44" s="9" t="s">
        <v>1</v>
      </c>
      <c r="F44" s="9" t="s">
        <v>1</v>
      </c>
    </row>
  </sheetData>
  <sheetProtection/>
  <printOptions/>
  <pageMargins left="0.75" right="0.75" top="1" bottom="1" header="0.5" footer="0.5"/>
  <pageSetup fitToHeight="1" fitToWidth="1" horizontalDpi="300" verticalDpi="300" orientation="portrait"/>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1"/>
  <sheetViews>
    <sheetView zoomScalePageLayoutView="0" workbookViewId="0" topLeftCell="A10">
      <selection activeCell="D47" sqref="D47:F48"/>
    </sheetView>
  </sheetViews>
  <sheetFormatPr defaultColWidth="9.140625" defaultRowHeight="12.75"/>
  <cols>
    <col min="1" max="1" width="6.8515625" style="0" customWidth="1"/>
    <col min="2" max="2" width="60.28125" style="0" customWidth="1"/>
    <col min="3" max="3" width="13.00390625" style="0" customWidth="1"/>
    <col min="4" max="6" width="20.7109375" style="11" customWidth="1"/>
    <col min="7" max="7" width="8.7109375" style="11" customWidth="1"/>
    <col min="8" max="8" width="17.421875" style="11" bestFit="1" customWidth="1"/>
  </cols>
  <sheetData>
    <row r="1" spans="1:6" ht="15" customHeight="1">
      <c r="A1" s="7" t="s">
        <v>6</v>
      </c>
      <c r="B1" s="7" t="s">
        <v>118</v>
      </c>
      <c r="C1" s="7" t="s">
        <v>55</v>
      </c>
      <c r="D1" s="12" t="s">
        <v>56</v>
      </c>
      <c r="E1" s="12" t="s">
        <v>57</v>
      </c>
      <c r="F1" s="12" t="s">
        <v>119</v>
      </c>
    </row>
    <row r="2" spans="1:6" ht="15" customHeight="1">
      <c r="A2" s="8" t="s">
        <v>59</v>
      </c>
      <c r="B2" s="8" t="s">
        <v>120</v>
      </c>
      <c r="C2" s="8" t="s">
        <v>75</v>
      </c>
      <c r="D2" s="13">
        <v>118213663</v>
      </c>
      <c r="E2" s="13">
        <v>488623335</v>
      </c>
      <c r="F2" s="13">
        <v>906715446</v>
      </c>
    </row>
    <row r="3" spans="1:6" ht="15" customHeight="1">
      <c r="A3" s="5" t="s">
        <v>9</v>
      </c>
      <c r="B3" s="5" t="s">
        <v>121</v>
      </c>
      <c r="C3" s="5" t="s">
        <v>122</v>
      </c>
      <c r="D3" s="14"/>
      <c r="E3" s="14"/>
      <c r="F3" s="14"/>
    </row>
    <row r="4" spans="1:6" ht="15" customHeight="1">
      <c r="A4" s="5" t="s">
        <v>67</v>
      </c>
      <c r="B4" s="5" t="s">
        <v>67</v>
      </c>
      <c r="C4" s="5" t="s">
        <v>67</v>
      </c>
      <c r="D4" s="14" t="s">
        <v>67</v>
      </c>
      <c r="E4" s="14" t="s">
        <v>67</v>
      </c>
      <c r="F4" s="14" t="s">
        <v>67</v>
      </c>
    </row>
    <row r="5" spans="1:6" ht="15" customHeight="1">
      <c r="A5" s="5" t="s">
        <v>12</v>
      </c>
      <c r="B5" s="5" t="s">
        <v>77</v>
      </c>
      <c r="C5" s="5" t="s">
        <v>84</v>
      </c>
      <c r="D5" s="14">
        <v>88732877</v>
      </c>
      <c r="E5" s="14">
        <v>443073972</v>
      </c>
      <c r="F5" s="14">
        <v>713849315</v>
      </c>
    </row>
    <row r="6" spans="1:6" ht="15" customHeight="1">
      <c r="A6" s="5" t="s">
        <v>67</v>
      </c>
      <c r="B6" s="5" t="s">
        <v>67</v>
      </c>
      <c r="C6" s="5" t="s">
        <v>67</v>
      </c>
      <c r="D6" s="14" t="s">
        <v>67</v>
      </c>
      <c r="E6" s="14" t="s">
        <v>67</v>
      </c>
      <c r="F6" s="14" t="s">
        <v>67</v>
      </c>
    </row>
    <row r="7" spans="1:6" ht="15" customHeight="1">
      <c r="A7" s="5" t="s">
        <v>15</v>
      </c>
      <c r="B7" s="5" t="s">
        <v>123</v>
      </c>
      <c r="C7" s="5" t="s">
        <v>102</v>
      </c>
      <c r="D7" s="14">
        <v>29480786</v>
      </c>
      <c r="E7" s="14">
        <v>45549363</v>
      </c>
      <c r="F7" s="14">
        <v>192866131</v>
      </c>
    </row>
    <row r="8" spans="1:6" ht="15" customHeight="1">
      <c r="A8" s="5" t="s">
        <v>67</v>
      </c>
      <c r="B8" s="5" t="s">
        <v>67</v>
      </c>
      <c r="C8" s="5" t="s">
        <v>67</v>
      </c>
      <c r="D8" s="14" t="s">
        <v>67</v>
      </c>
      <c r="E8" s="14" t="s">
        <v>67</v>
      </c>
      <c r="F8" s="14" t="s">
        <v>67</v>
      </c>
    </row>
    <row r="9" spans="1:6" ht="15" customHeight="1">
      <c r="A9" s="5" t="s">
        <v>18</v>
      </c>
      <c r="B9" s="5" t="s">
        <v>124</v>
      </c>
      <c r="C9" s="5" t="s">
        <v>122</v>
      </c>
      <c r="D9" s="14" t="s">
        <v>1</v>
      </c>
      <c r="E9" s="14" t="s">
        <v>1</v>
      </c>
      <c r="F9" s="14" t="s">
        <v>1</v>
      </c>
    </row>
    <row r="10" spans="1:6" ht="15" customHeight="1">
      <c r="A10" s="5" t="s">
        <v>67</v>
      </c>
      <c r="B10" s="5" t="s">
        <v>67</v>
      </c>
      <c r="C10" s="5" t="s">
        <v>67</v>
      </c>
      <c r="D10" s="14" t="s">
        <v>67</v>
      </c>
      <c r="E10" s="14" t="s">
        <v>67</v>
      </c>
      <c r="F10" s="14" t="s">
        <v>67</v>
      </c>
    </row>
    <row r="11" spans="1:6" ht="15" customHeight="1">
      <c r="A11" s="8" t="s">
        <v>97</v>
      </c>
      <c r="B11" s="8" t="s">
        <v>125</v>
      </c>
      <c r="C11" s="8" t="s">
        <v>126</v>
      </c>
      <c r="D11" s="13">
        <v>148498310</v>
      </c>
      <c r="E11" s="13">
        <v>183802323</v>
      </c>
      <c r="F11" s="13">
        <v>677898950</v>
      </c>
    </row>
    <row r="12" spans="1:6" ht="15" customHeight="1">
      <c r="A12" s="5" t="s">
        <v>9</v>
      </c>
      <c r="B12" s="5" t="s">
        <v>127</v>
      </c>
      <c r="C12" s="5" t="s">
        <v>128</v>
      </c>
      <c r="D12" s="14">
        <v>52046098</v>
      </c>
      <c r="E12" s="14">
        <v>53302236</v>
      </c>
      <c r="F12" s="14">
        <v>209304294</v>
      </c>
    </row>
    <row r="13" spans="1:6" ht="15" customHeight="1">
      <c r="A13" s="5" t="s">
        <v>67</v>
      </c>
      <c r="B13" s="5" t="s">
        <v>67</v>
      </c>
      <c r="C13" s="5" t="s">
        <v>67</v>
      </c>
      <c r="D13" s="14" t="s">
        <v>67</v>
      </c>
      <c r="E13" s="14" t="s">
        <v>67</v>
      </c>
      <c r="F13" s="14" t="s">
        <v>67</v>
      </c>
    </row>
    <row r="14" spans="1:6" ht="15" customHeight="1">
      <c r="A14" s="5" t="s">
        <v>12</v>
      </c>
      <c r="B14" s="5" t="s">
        <v>129</v>
      </c>
      <c r="C14" s="5" t="s">
        <v>130</v>
      </c>
      <c r="D14" s="14">
        <v>26096250</v>
      </c>
      <c r="E14" s="14">
        <v>26242116</v>
      </c>
      <c r="F14" s="14">
        <v>104451163</v>
      </c>
    </row>
    <row r="15" spans="1:6" ht="15" customHeight="1">
      <c r="A15" s="5" t="s">
        <v>67</v>
      </c>
      <c r="B15" s="5" t="s">
        <v>67</v>
      </c>
      <c r="C15" s="5" t="s">
        <v>67</v>
      </c>
      <c r="D15" s="14" t="s">
        <v>67</v>
      </c>
      <c r="E15" s="14" t="s">
        <v>67</v>
      </c>
      <c r="F15" s="14" t="s">
        <v>67</v>
      </c>
    </row>
    <row r="16" spans="1:6" ht="15" customHeight="1">
      <c r="A16" s="5"/>
      <c r="B16" s="5"/>
      <c r="C16" s="5"/>
      <c r="D16" s="14"/>
      <c r="E16" s="14"/>
      <c r="F16" s="14"/>
    </row>
    <row r="17" spans="1:6" ht="15" customHeight="1">
      <c r="A17" s="5" t="s">
        <v>15</v>
      </c>
      <c r="B17" s="5" t="s">
        <v>131</v>
      </c>
      <c r="C17" s="5" t="s">
        <v>132</v>
      </c>
      <c r="D17" s="14">
        <v>29700000</v>
      </c>
      <c r="E17" s="14">
        <v>29700000</v>
      </c>
      <c r="F17" s="14">
        <v>118800000</v>
      </c>
    </row>
    <row r="18" spans="1:6" ht="15" customHeight="1">
      <c r="A18" s="5" t="s">
        <v>67</v>
      </c>
      <c r="B18" s="5" t="s">
        <v>67</v>
      </c>
      <c r="C18" s="5" t="s">
        <v>67</v>
      </c>
      <c r="D18" s="14" t="s">
        <v>67</v>
      </c>
      <c r="E18" s="14" t="s">
        <v>67</v>
      </c>
      <c r="F18" s="14" t="s">
        <v>67</v>
      </c>
    </row>
    <row r="19" spans="1:6" ht="15" customHeight="1">
      <c r="A19" s="5"/>
      <c r="B19" s="5"/>
      <c r="C19" s="5"/>
      <c r="D19" s="14"/>
      <c r="E19" s="14"/>
      <c r="F19" s="14"/>
    </row>
    <row r="20" spans="1:6" ht="15" customHeight="1">
      <c r="A20" s="5" t="s">
        <v>18</v>
      </c>
      <c r="B20" s="5" t="s">
        <v>133</v>
      </c>
      <c r="C20" s="5" t="s">
        <v>134</v>
      </c>
      <c r="D20" s="14"/>
      <c r="E20" s="14"/>
      <c r="F20" s="14"/>
    </row>
    <row r="21" spans="1:6" ht="15" customHeight="1">
      <c r="A21" s="5" t="s">
        <v>67</v>
      </c>
      <c r="B21" s="5" t="s">
        <v>67</v>
      </c>
      <c r="C21" s="5" t="s">
        <v>67</v>
      </c>
      <c r="D21" s="14" t="s">
        <v>67</v>
      </c>
      <c r="E21" s="14" t="s">
        <v>67</v>
      </c>
      <c r="F21" s="14" t="s">
        <v>67</v>
      </c>
    </row>
    <row r="22" spans="1:6" ht="15" customHeight="1">
      <c r="A22" s="5" t="s">
        <v>21</v>
      </c>
      <c r="B22" s="5" t="s">
        <v>135</v>
      </c>
      <c r="C22" s="5" t="s">
        <v>136</v>
      </c>
      <c r="D22" s="14"/>
      <c r="E22" s="14"/>
      <c r="F22" s="14"/>
    </row>
    <row r="23" spans="1:6" ht="15" customHeight="1">
      <c r="A23" s="5" t="s">
        <v>67</v>
      </c>
      <c r="B23" s="5" t="s">
        <v>67</v>
      </c>
      <c r="C23" s="5" t="s">
        <v>67</v>
      </c>
      <c r="D23" s="14" t="s">
        <v>67</v>
      </c>
      <c r="E23" s="14" t="s">
        <v>67</v>
      </c>
      <c r="F23" s="14" t="s">
        <v>67</v>
      </c>
    </row>
    <row r="24" spans="1:6" ht="15" customHeight="1">
      <c r="A24" s="5" t="s">
        <v>24</v>
      </c>
      <c r="B24" s="5" t="s">
        <v>137</v>
      </c>
      <c r="C24" s="5" t="s">
        <v>138</v>
      </c>
      <c r="D24" s="14"/>
      <c r="E24" s="14">
        <v>16940000</v>
      </c>
      <c r="F24" s="14">
        <v>16940000</v>
      </c>
    </row>
    <row r="25" spans="1:6" ht="15" customHeight="1">
      <c r="A25" s="5" t="s">
        <v>67</v>
      </c>
      <c r="B25" s="5" t="s">
        <v>67</v>
      </c>
      <c r="C25" s="5" t="s">
        <v>67</v>
      </c>
      <c r="D25" s="14" t="s">
        <v>67</v>
      </c>
      <c r="E25" s="14" t="s">
        <v>67</v>
      </c>
      <c r="F25" s="14" t="s">
        <v>67</v>
      </c>
    </row>
    <row r="26" spans="1:6" ht="15" customHeight="1">
      <c r="A26" s="5" t="s">
        <v>27</v>
      </c>
      <c r="B26" s="5" t="s">
        <v>139</v>
      </c>
      <c r="C26" s="5" t="s">
        <v>140</v>
      </c>
      <c r="D26" s="14">
        <v>15000000</v>
      </c>
      <c r="E26" s="14">
        <v>15000000</v>
      </c>
      <c r="F26" s="14">
        <v>60000000</v>
      </c>
    </row>
    <row r="27" spans="1:6" ht="15" customHeight="1">
      <c r="A27" s="5" t="s">
        <v>67</v>
      </c>
      <c r="B27" s="5" t="s">
        <v>67</v>
      </c>
      <c r="C27" s="5" t="s">
        <v>67</v>
      </c>
      <c r="D27" s="14" t="s">
        <v>67</v>
      </c>
      <c r="E27" s="14" t="s">
        <v>67</v>
      </c>
      <c r="F27" s="14" t="s">
        <v>67</v>
      </c>
    </row>
    <row r="28" spans="1:6" ht="15" customHeight="1">
      <c r="A28" s="5"/>
      <c r="B28" s="5"/>
      <c r="C28" s="5"/>
      <c r="D28" s="14"/>
      <c r="E28" s="14"/>
      <c r="F28" s="14"/>
    </row>
    <row r="29" spans="1:6" ht="15" customHeight="1">
      <c r="A29" s="5" t="s">
        <v>30</v>
      </c>
      <c r="B29" s="5" t="s">
        <v>141</v>
      </c>
      <c r="C29" s="5" t="s">
        <v>142</v>
      </c>
      <c r="D29" s="14" t="s">
        <v>1</v>
      </c>
      <c r="E29" s="14" t="s">
        <v>1</v>
      </c>
      <c r="F29" s="14" t="s">
        <v>1</v>
      </c>
    </row>
    <row r="30" spans="1:6" ht="15" customHeight="1">
      <c r="A30" s="5" t="s">
        <v>67</v>
      </c>
      <c r="B30" s="5" t="s">
        <v>67</v>
      </c>
      <c r="C30" s="5" t="s">
        <v>67</v>
      </c>
      <c r="D30" s="14" t="s">
        <v>67</v>
      </c>
      <c r="E30" s="14" t="s">
        <v>67</v>
      </c>
      <c r="F30" s="14" t="s">
        <v>67</v>
      </c>
    </row>
    <row r="31" spans="1:6" ht="15" customHeight="1">
      <c r="A31" s="5"/>
      <c r="B31" s="5"/>
      <c r="C31" s="5"/>
      <c r="D31" s="14"/>
      <c r="E31" s="14"/>
      <c r="F31" s="14"/>
    </row>
    <row r="32" spans="1:6" ht="15" customHeight="1">
      <c r="A32" s="5" t="s">
        <v>33</v>
      </c>
      <c r="B32" s="5" t="s">
        <v>143</v>
      </c>
      <c r="C32" s="5" t="s">
        <v>134</v>
      </c>
      <c r="D32" s="14">
        <v>24689525</v>
      </c>
      <c r="E32" s="14">
        <v>41753103</v>
      </c>
      <c r="F32" s="14">
        <v>164684837</v>
      </c>
    </row>
    <row r="33" spans="1:6" ht="15" customHeight="1">
      <c r="A33" s="5" t="s">
        <v>67</v>
      </c>
      <c r="B33" s="5" t="s">
        <v>67</v>
      </c>
      <c r="C33" s="5" t="s">
        <v>67</v>
      </c>
      <c r="D33" s="14" t="s">
        <v>67</v>
      </c>
      <c r="E33" s="14" t="s">
        <v>67</v>
      </c>
      <c r="F33" s="14" t="s">
        <v>67</v>
      </c>
    </row>
    <row r="34" spans="1:6" ht="15" customHeight="1">
      <c r="A34" s="5"/>
      <c r="B34" s="5"/>
      <c r="C34" s="5"/>
      <c r="D34" s="14"/>
      <c r="E34" s="14"/>
      <c r="F34" s="14"/>
    </row>
    <row r="35" spans="1:6" ht="15" customHeight="1">
      <c r="A35" s="5" t="s">
        <v>36</v>
      </c>
      <c r="B35" s="5" t="s">
        <v>144</v>
      </c>
      <c r="C35" s="5" t="s">
        <v>136</v>
      </c>
      <c r="D35" s="14">
        <v>966437</v>
      </c>
      <c r="E35" s="14">
        <v>864868</v>
      </c>
      <c r="F35" s="14">
        <v>3718656</v>
      </c>
    </row>
    <row r="36" spans="1:6" ht="15" customHeight="1">
      <c r="A36" s="5" t="s">
        <v>67</v>
      </c>
      <c r="B36" s="5" t="s">
        <v>67</v>
      </c>
      <c r="C36" s="5" t="s">
        <v>67</v>
      </c>
      <c r="D36" s="14" t="s">
        <v>67</v>
      </c>
      <c r="E36" s="14" t="s">
        <v>67</v>
      </c>
      <c r="F36" s="14" t="s">
        <v>67</v>
      </c>
    </row>
    <row r="37" spans="1:6" ht="15" customHeight="1">
      <c r="A37" s="5"/>
      <c r="B37" s="5"/>
      <c r="C37" s="5"/>
      <c r="D37" s="14"/>
      <c r="E37" s="14"/>
      <c r="F37" s="14"/>
    </row>
    <row r="38" spans="1:6" ht="15" customHeight="1">
      <c r="A38" s="8" t="s">
        <v>145</v>
      </c>
      <c r="B38" s="8" t="s">
        <v>146</v>
      </c>
      <c r="C38" s="8" t="s">
        <v>147</v>
      </c>
      <c r="D38" s="13">
        <v>-30284647</v>
      </c>
      <c r="E38" s="13">
        <v>304821012</v>
      </c>
      <c r="F38" s="13">
        <v>228816496</v>
      </c>
    </row>
    <row r="39" spans="1:6" ht="15" customHeight="1">
      <c r="A39" s="8" t="s">
        <v>148</v>
      </c>
      <c r="B39" s="8" t="s">
        <v>149</v>
      </c>
      <c r="C39" s="8" t="s">
        <v>150</v>
      </c>
      <c r="D39" s="13">
        <v>-827300000</v>
      </c>
      <c r="E39" s="13">
        <v>1833013950</v>
      </c>
      <c r="F39" s="13">
        <v>465446886</v>
      </c>
    </row>
    <row r="40" spans="1:6" ht="15" customHeight="1">
      <c r="A40" s="5" t="s">
        <v>9</v>
      </c>
      <c r="B40" s="5" t="s">
        <v>151</v>
      </c>
      <c r="C40" s="5" t="s">
        <v>152</v>
      </c>
      <c r="D40" s="14">
        <v>-169889980</v>
      </c>
      <c r="E40" s="14">
        <v>489491102</v>
      </c>
      <c r="F40" s="14">
        <v>453866255</v>
      </c>
    </row>
    <row r="41" spans="1:6" ht="15" customHeight="1">
      <c r="A41" s="5" t="s">
        <v>12</v>
      </c>
      <c r="B41" s="5" t="s">
        <v>153</v>
      </c>
      <c r="C41" s="5" t="s">
        <v>154</v>
      </c>
      <c r="D41" s="14">
        <v>-657410020</v>
      </c>
      <c r="E41" s="14">
        <v>1343522848</v>
      </c>
      <c r="F41" s="14">
        <v>11580631</v>
      </c>
    </row>
    <row r="42" spans="1:6" ht="15" customHeight="1">
      <c r="A42" s="8" t="s">
        <v>155</v>
      </c>
      <c r="B42" s="8" t="s">
        <v>156</v>
      </c>
      <c r="C42" s="8" t="s">
        <v>157</v>
      </c>
      <c r="D42" s="13">
        <v>-857584647</v>
      </c>
      <c r="E42" s="13">
        <v>2137834962</v>
      </c>
      <c r="F42" s="13">
        <v>694263382</v>
      </c>
    </row>
    <row r="43" spans="1:6" ht="15" customHeight="1">
      <c r="A43" s="8" t="s">
        <v>158</v>
      </c>
      <c r="B43" s="8" t="s">
        <v>159</v>
      </c>
      <c r="C43" s="8" t="s">
        <v>160</v>
      </c>
      <c r="D43" s="13">
        <v>53014924228</v>
      </c>
      <c r="E43" s="13">
        <v>51145496401</v>
      </c>
      <c r="F43" s="13">
        <v>51548868071</v>
      </c>
    </row>
    <row r="44" spans="1:6" ht="15" customHeight="1">
      <c r="A44" s="8" t="s">
        <v>161</v>
      </c>
      <c r="B44" s="8" t="s">
        <v>162</v>
      </c>
      <c r="C44" s="8" t="s">
        <v>163</v>
      </c>
      <c r="D44" s="13">
        <v>-813594423</v>
      </c>
      <c r="E44" s="13">
        <v>1869427825</v>
      </c>
      <c r="F44" s="13">
        <v>652461732</v>
      </c>
    </row>
    <row r="45" spans="1:6" ht="15" customHeight="1">
      <c r="A45" s="5" t="s">
        <v>9</v>
      </c>
      <c r="B45" s="5" t="s">
        <v>164</v>
      </c>
      <c r="C45" s="5" t="s">
        <v>165</v>
      </c>
      <c r="D45" s="14">
        <v>-857584647</v>
      </c>
      <c r="E45" s="14">
        <v>2137834962</v>
      </c>
      <c r="F45" s="14">
        <v>694263382</v>
      </c>
    </row>
    <row r="46" spans="1:6" ht="15" customHeight="1">
      <c r="A46" s="5" t="s">
        <v>12</v>
      </c>
      <c r="B46" s="5" t="s">
        <v>166</v>
      </c>
      <c r="C46" s="5" t="s">
        <v>167</v>
      </c>
      <c r="D46" s="14"/>
      <c r="E46" s="14"/>
      <c r="F46" s="14"/>
    </row>
    <row r="47" spans="1:6" ht="15" customHeight="1">
      <c r="A47" s="5" t="s">
        <v>15</v>
      </c>
      <c r="B47" s="5" t="s">
        <v>168</v>
      </c>
      <c r="C47" s="5" t="s">
        <v>169</v>
      </c>
      <c r="D47" s="14">
        <v>43990224</v>
      </c>
      <c r="E47" s="14">
        <v>-268407137</v>
      </c>
      <c r="F47" s="14">
        <v>-41801650</v>
      </c>
    </row>
    <row r="48" spans="1:6" ht="15" customHeight="1">
      <c r="A48" s="8" t="s">
        <v>170</v>
      </c>
      <c r="B48" s="8" t="s">
        <v>171</v>
      </c>
      <c r="C48" s="8" t="s">
        <v>172</v>
      </c>
      <c r="D48" s="13">
        <v>52201329805</v>
      </c>
      <c r="E48" s="13">
        <v>53014924228</v>
      </c>
      <c r="F48" s="13">
        <v>52201329805</v>
      </c>
    </row>
    <row r="49" spans="1:6" ht="15" customHeight="1">
      <c r="A49" s="8" t="s">
        <v>173</v>
      </c>
      <c r="B49" s="8" t="s">
        <v>174</v>
      </c>
      <c r="C49" s="8" t="s">
        <v>175</v>
      </c>
      <c r="D49" s="13" t="s">
        <v>1</v>
      </c>
      <c r="E49" s="13" t="s">
        <v>1</v>
      </c>
      <c r="F49" s="13" t="s">
        <v>1</v>
      </c>
    </row>
    <row r="50" spans="1:6" ht="15" customHeight="1">
      <c r="A50" s="5" t="s">
        <v>1</v>
      </c>
      <c r="B50" s="5" t="s">
        <v>176</v>
      </c>
      <c r="C50" s="5" t="s">
        <v>177</v>
      </c>
      <c r="D50" s="14" t="s">
        <v>1</v>
      </c>
      <c r="E50" s="14" t="s">
        <v>1</v>
      </c>
      <c r="F50" s="14" t="s">
        <v>1</v>
      </c>
    </row>
    <row r="51" spans="1:6" ht="15" customHeight="1">
      <c r="A51" s="9" t="s">
        <v>1</v>
      </c>
      <c r="B51" s="9" t="s">
        <v>1</v>
      </c>
      <c r="C51" s="9" t="s">
        <v>1</v>
      </c>
      <c r="D51" s="15" t="s">
        <v>1</v>
      </c>
      <c r="E51" s="15" t="s">
        <v>1</v>
      </c>
      <c r="F51" s="15" t="s">
        <v>1</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52"/>
  <sheetViews>
    <sheetView zoomScalePageLayoutView="0" workbookViewId="0" topLeftCell="A4">
      <selection activeCell="F26" sqref="F26"/>
    </sheetView>
  </sheetViews>
  <sheetFormatPr defaultColWidth="9.140625" defaultRowHeight="12.75"/>
  <cols>
    <col min="1" max="1" width="6.8515625" style="0" customWidth="1"/>
    <col min="2" max="2" width="31.7109375" style="0" customWidth="1"/>
    <col min="3" max="3" width="10.28125" style="0" customWidth="1"/>
    <col min="4" max="4" width="12.28125" style="11" customWidth="1"/>
    <col min="5" max="5" width="22.57421875" style="11" customWidth="1"/>
    <col min="6" max="6" width="18.8515625" style="11" customWidth="1"/>
    <col min="7" max="7" width="29.8515625" style="21" customWidth="1"/>
  </cols>
  <sheetData>
    <row r="1" spans="1:7" ht="15" customHeight="1">
      <c r="A1" s="7" t="s">
        <v>6</v>
      </c>
      <c r="B1" s="7" t="s">
        <v>178</v>
      </c>
      <c r="C1" s="7" t="s">
        <v>55</v>
      </c>
      <c r="D1" s="12" t="s">
        <v>179</v>
      </c>
      <c r="E1" s="12" t="s">
        <v>180</v>
      </c>
      <c r="F1" s="12" t="s">
        <v>181</v>
      </c>
      <c r="G1" s="17" t="s">
        <v>182</v>
      </c>
    </row>
    <row r="2" spans="1:7" ht="15" customHeight="1">
      <c r="A2" s="8" t="s">
        <v>59</v>
      </c>
      <c r="B2" s="34" t="s">
        <v>183</v>
      </c>
      <c r="C2" s="34"/>
      <c r="D2" s="34"/>
      <c r="E2" s="34"/>
      <c r="F2" s="34"/>
      <c r="G2" s="34"/>
    </row>
    <row r="3" spans="1:7" ht="15" customHeight="1">
      <c r="A3" s="5" t="s">
        <v>67</v>
      </c>
      <c r="B3" s="5" t="s">
        <v>67</v>
      </c>
      <c r="C3" s="5" t="s">
        <v>67</v>
      </c>
      <c r="D3" s="14" t="s">
        <v>67</v>
      </c>
      <c r="E3" s="14" t="s">
        <v>67</v>
      </c>
      <c r="F3" s="14" t="s">
        <v>67</v>
      </c>
      <c r="G3" s="18" t="s">
        <v>67</v>
      </c>
    </row>
    <row r="4" spans="1:7" ht="15" customHeight="1">
      <c r="A4" s="5"/>
      <c r="B4" s="5" t="s">
        <v>184</v>
      </c>
      <c r="C4" s="5" t="s">
        <v>185</v>
      </c>
      <c r="D4" s="14"/>
      <c r="E4" s="14"/>
      <c r="F4" s="14"/>
      <c r="G4" s="18"/>
    </row>
    <row r="5" spans="1:7" ht="15" customHeight="1">
      <c r="A5" s="8" t="s">
        <v>97</v>
      </c>
      <c r="B5" s="8" t="s">
        <v>186</v>
      </c>
      <c r="C5" s="8" t="s">
        <v>187</v>
      </c>
      <c r="D5" s="13" t="s">
        <v>1</v>
      </c>
      <c r="E5" s="13" t="s">
        <v>1</v>
      </c>
      <c r="F5" s="13" t="s">
        <v>1</v>
      </c>
      <c r="G5" s="19" t="s">
        <v>1</v>
      </c>
    </row>
    <row r="6" spans="1:7" ht="15" customHeight="1">
      <c r="A6" s="5" t="s">
        <v>67</v>
      </c>
      <c r="B6" s="5" t="s">
        <v>67</v>
      </c>
      <c r="C6" s="5" t="s">
        <v>67</v>
      </c>
      <c r="D6" s="14" t="s">
        <v>67</v>
      </c>
      <c r="E6" s="14" t="s">
        <v>67</v>
      </c>
      <c r="F6" s="14" t="s">
        <v>67</v>
      </c>
      <c r="G6" s="18" t="s">
        <v>67</v>
      </c>
    </row>
    <row r="7" spans="1:7" ht="15" customHeight="1">
      <c r="A7" s="5"/>
      <c r="B7" s="5" t="s">
        <v>340</v>
      </c>
      <c r="C7" s="22">
        <v>2246.1</v>
      </c>
      <c r="D7" s="14">
        <v>167000</v>
      </c>
      <c r="E7" s="14">
        <v>24200</v>
      </c>
      <c r="F7" s="14">
        <v>4041400000</v>
      </c>
      <c r="G7" s="18">
        <v>0.07618981898880794</v>
      </c>
    </row>
    <row r="8" spans="1:7" ht="15" customHeight="1">
      <c r="A8" s="5"/>
      <c r="B8" s="5" t="s">
        <v>357</v>
      </c>
      <c r="C8" s="22">
        <v>2246.2</v>
      </c>
      <c r="D8" s="14">
        <v>25300</v>
      </c>
      <c r="E8" s="14">
        <v>43500</v>
      </c>
      <c r="F8" s="14">
        <v>1100550000</v>
      </c>
      <c r="G8" s="18">
        <v>0.02074793519278779</v>
      </c>
    </row>
    <row r="9" spans="1:7" ht="15" customHeight="1">
      <c r="A9" s="5"/>
      <c r="B9" s="5" t="s">
        <v>359</v>
      </c>
      <c r="C9" s="22">
        <v>2246.3</v>
      </c>
      <c r="D9" s="14">
        <v>30000</v>
      </c>
      <c r="E9" s="14">
        <v>28850</v>
      </c>
      <c r="F9" s="14">
        <v>865500000</v>
      </c>
      <c r="G9" s="18">
        <v>0.0163166942977219</v>
      </c>
    </row>
    <row r="10" spans="1:7" ht="15" customHeight="1">
      <c r="A10" s="5"/>
      <c r="B10" s="5" t="s">
        <v>354</v>
      </c>
      <c r="C10" s="22">
        <v>2246.4</v>
      </c>
      <c r="D10" s="14">
        <v>58000</v>
      </c>
      <c r="E10" s="14">
        <v>24950</v>
      </c>
      <c r="F10" s="14">
        <v>1447100000</v>
      </c>
      <c r="G10" s="18">
        <v>0.02728121122846142</v>
      </c>
    </row>
    <row r="11" spans="1:7" ht="15" customHeight="1">
      <c r="A11" s="5"/>
      <c r="B11" s="5" t="s">
        <v>349</v>
      </c>
      <c r="C11" s="22">
        <v>2246.5</v>
      </c>
      <c r="D11" s="14">
        <v>76000</v>
      </c>
      <c r="E11" s="14">
        <v>14000</v>
      </c>
      <c r="F11" s="14">
        <v>1064000000</v>
      </c>
      <c r="G11" s="18">
        <v>0.020058882417996648</v>
      </c>
    </row>
    <row r="12" spans="1:7" ht="15" customHeight="1">
      <c r="A12" s="5"/>
      <c r="B12" s="5" t="s">
        <v>341</v>
      </c>
      <c r="C12" s="22">
        <v>2246.6</v>
      </c>
      <c r="D12" s="14">
        <v>236000</v>
      </c>
      <c r="E12" s="14">
        <v>18450</v>
      </c>
      <c r="F12" s="14">
        <v>4354200000</v>
      </c>
      <c r="G12" s="18">
        <v>0.08208682878236936</v>
      </c>
    </row>
    <row r="13" spans="1:7" ht="15" customHeight="1">
      <c r="A13" s="5"/>
      <c r="B13" s="5" t="s">
        <v>360</v>
      </c>
      <c r="C13" s="22">
        <v>2246.7</v>
      </c>
      <c r="D13" s="14">
        <v>63000</v>
      </c>
      <c r="E13" s="14">
        <v>16800</v>
      </c>
      <c r="F13" s="14">
        <v>1058400000</v>
      </c>
      <c r="G13" s="18">
        <v>0.01995330935263877</v>
      </c>
    </row>
    <row r="14" spans="1:7" ht="15" customHeight="1">
      <c r="A14" s="5"/>
      <c r="B14" s="5" t="s">
        <v>350</v>
      </c>
      <c r="C14" s="22">
        <v>2246.8</v>
      </c>
      <c r="D14" s="14">
        <v>187000</v>
      </c>
      <c r="E14" s="14">
        <v>11750</v>
      </c>
      <c r="F14" s="14">
        <v>2197250000</v>
      </c>
      <c r="G14" s="18">
        <v>0.04142328890314204</v>
      </c>
    </row>
    <row r="15" spans="1:7" ht="15" customHeight="1">
      <c r="A15" s="5"/>
      <c r="B15" s="5" t="s">
        <v>356</v>
      </c>
      <c r="C15" s="22">
        <v>2246.9</v>
      </c>
      <c r="D15" s="14">
        <v>393000</v>
      </c>
      <c r="E15" s="14">
        <v>11200</v>
      </c>
      <c r="F15" s="14">
        <v>4401600000</v>
      </c>
      <c r="G15" s="18">
        <v>0.0829804293712914</v>
      </c>
    </row>
    <row r="16" spans="1:7" ht="15" customHeight="1">
      <c r="A16" s="5"/>
      <c r="B16" s="5" t="s">
        <v>355</v>
      </c>
      <c r="C16" s="22">
        <v>2246.1</v>
      </c>
      <c r="D16" s="14">
        <v>118000</v>
      </c>
      <c r="E16" s="14">
        <v>21550</v>
      </c>
      <c r="F16" s="14">
        <v>2542900000</v>
      </c>
      <c r="G16" s="18">
        <v>0.04793959783902601</v>
      </c>
    </row>
    <row r="17" spans="1:7" ht="15" customHeight="1">
      <c r="A17" s="5"/>
      <c r="B17" s="5" t="s">
        <v>342</v>
      </c>
      <c r="C17" s="22">
        <v>2246.11</v>
      </c>
      <c r="D17" s="14">
        <v>82000</v>
      </c>
      <c r="E17" s="14">
        <v>25300</v>
      </c>
      <c r="F17" s="14">
        <v>2074600000</v>
      </c>
      <c r="G17" s="18">
        <v>0.03911105024847354</v>
      </c>
    </row>
    <row r="18" spans="1:7" ht="15" customHeight="1">
      <c r="A18" s="5"/>
      <c r="B18" s="5" t="s">
        <v>351</v>
      </c>
      <c r="C18" s="22">
        <v>2246.12</v>
      </c>
      <c r="D18" s="14">
        <v>110000</v>
      </c>
      <c r="E18" s="14">
        <v>23800</v>
      </c>
      <c r="F18" s="14">
        <v>2618000000</v>
      </c>
      <c r="G18" s="18">
        <v>0.049355408054807544</v>
      </c>
    </row>
    <row r="19" spans="1:7" ht="15" customHeight="1">
      <c r="A19" s="5"/>
      <c r="B19" s="5" t="s">
        <v>361</v>
      </c>
      <c r="C19" s="22">
        <v>2246.13</v>
      </c>
      <c r="D19" s="14">
        <v>19000</v>
      </c>
      <c r="E19" s="14">
        <v>90500</v>
      </c>
      <c r="F19" s="14">
        <v>1719500000</v>
      </c>
      <c r="G19" s="18">
        <v>0.03241658676479815</v>
      </c>
    </row>
    <row r="20" spans="1:7" ht="15" customHeight="1">
      <c r="A20" s="5"/>
      <c r="B20" s="5" t="s">
        <v>362</v>
      </c>
      <c r="C20" s="22">
        <v>2246.14</v>
      </c>
      <c r="D20" s="14">
        <v>33000</v>
      </c>
      <c r="E20" s="14">
        <v>31800</v>
      </c>
      <c r="F20" s="14">
        <v>1049400000</v>
      </c>
      <c r="G20" s="18">
        <v>0.019783638354742183</v>
      </c>
    </row>
    <row r="21" spans="1:7" ht="15" customHeight="1">
      <c r="A21" s="5"/>
      <c r="B21" s="5" t="s">
        <v>344</v>
      </c>
      <c r="C21" s="22">
        <v>2246.15</v>
      </c>
      <c r="D21" s="14">
        <v>157000</v>
      </c>
      <c r="E21" s="14">
        <v>20500</v>
      </c>
      <c r="F21" s="14">
        <v>3218500000</v>
      </c>
      <c r="G21" s="18">
        <v>0.0606762340811299</v>
      </c>
    </row>
    <row r="22" spans="1:7" ht="15" customHeight="1">
      <c r="A22" s="5"/>
      <c r="B22" s="5" t="s">
        <v>358</v>
      </c>
      <c r="C22" s="22">
        <v>2246.16</v>
      </c>
      <c r="D22" s="14">
        <v>157000</v>
      </c>
      <c r="E22" s="14">
        <v>14900</v>
      </c>
      <c r="F22" s="14">
        <v>2339300000</v>
      </c>
      <c r="G22" s="18">
        <v>0.04410126281994319</v>
      </c>
    </row>
    <row r="23" spans="1:7" ht="15" customHeight="1">
      <c r="A23" s="5"/>
      <c r="B23" s="5" t="s">
        <v>345</v>
      </c>
      <c r="C23" s="22">
        <v>2246.17</v>
      </c>
      <c r="D23" s="14">
        <v>114000</v>
      </c>
      <c r="E23" s="14">
        <v>19900</v>
      </c>
      <c r="F23" s="14">
        <v>2268600000</v>
      </c>
      <c r="G23" s="18">
        <v>0.04276840286979999</v>
      </c>
    </row>
    <row r="24" spans="1:7" ht="15" customHeight="1">
      <c r="A24" s="5" t="s">
        <v>1</v>
      </c>
      <c r="B24" s="5" t="s">
        <v>184</v>
      </c>
      <c r="C24" s="5" t="s">
        <v>188</v>
      </c>
      <c r="D24" s="14">
        <v>2025300</v>
      </c>
      <c r="E24" s="14"/>
      <c r="F24" s="14">
        <v>38360800000</v>
      </c>
      <c r="G24" s="18">
        <v>0.7231905795679378</v>
      </c>
    </row>
    <row r="25" spans="1:7" ht="15" customHeight="1">
      <c r="A25" s="8" t="s">
        <v>189</v>
      </c>
      <c r="B25" s="8" t="s">
        <v>190</v>
      </c>
      <c r="C25" s="8" t="s">
        <v>191</v>
      </c>
      <c r="D25" s="13" t="s">
        <v>1</v>
      </c>
      <c r="E25" s="13" t="s">
        <v>1</v>
      </c>
      <c r="F25" s="13" t="s">
        <v>1</v>
      </c>
      <c r="G25" s="19" t="s">
        <v>1</v>
      </c>
    </row>
    <row r="26" spans="1:7" ht="15" customHeight="1">
      <c r="A26" s="5" t="s">
        <v>67</v>
      </c>
      <c r="B26" s="5" t="s">
        <v>67</v>
      </c>
      <c r="C26" s="5" t="s">
        <v>67</v>
      </c>
      <c r="D26" s="14" t="s">
        <v>67</v>
      </c>
      <c r="E26" s="14" t="s">
        <v>67</v>
      </c>
      <c r="F26" s="14" t="s">
        <v>67</v>
      </c>
      <c r="G26" s="18" t="s">
        <v>67</v>
      </c>
    </row>
    <row r="27" spans="1:7" ht="15" customHeight="1">
      <c r="A27" s="5" t="s">
        <v>1</v>
      </c>
      <c r="B27" s="5" t="s">
        <v>184</v>
      </c>
      <c r="C27" s="5" t="s">
        <v>192</v>
      </c>
      <c r="D27" s="14" t="s">
        <v>1</v>
      </c>
      <c r="E27" s="14" t="s">
        <v>1</v>
      </c>
      <c r="F27" s="14" t="s">
        <v>1</v>
      </c>
      <c r="G27" s="18" t="s">
        <v>1</v>
      </c>
    </row>
    <row r="28" spans="1:7" ht="15" customHeight="1">
      <c r="A28" s="8" t="s">
        <v>145</v>
      </c>
      <c r="B28" s="8" t="s">
        <v>193</v>
      </c>
      <c r="C28" s="8" t="s">
        <v>194</v>
      </c>
      <c r="D28" s="13" t="s">
        <v>1</v>
      </c>
      <c r="E28" s="13" t="s">
        <v>1</v>
      </c>
      <c r="F28" s="13" t="s">
        <v>1</v>
      </c>
      <c r="G28" s="19" t="s">
        <v>1</v>
      </c>
    </row>
    <row r="29" spans="1:7" ht="15" customHeight="1">
      <c r="A29" s="5" t="s">
        <v>67</v>
      </c>
      <c r="B29" s="5" t="s">
        <v>67</v>
      </c>
      <c r="C29" s="5" t="s">
        <v>67</v>
      </c>
      <c r="D29" s="14" t="s">
        <v>67</v>
      </c>
      <c r="E29" s="14" t="s">
        <v>67</v>
      </c>
      <c r="F29" s="14" t="s">
        <v>67</v>
      </c>
      <c r="G29" s="18" t="s">
        <v>67</v>
      </c>
    </row>
    <row r="30" spans="1:7" ht="15" customHeight="1">
      <c r="A30" s="5"/>
      <c r="B30" s="5" t="s">
        <v>346</v>
      </c>
      <c r="C30" s="22" t="s">
        <v>347</v>
      </c>
      <c r="D30" s="14">
        <v>15000</v>
      </c>
      <c r="E30" s="16">
        <v>96998.35</v>
      </c>
      <c r="F30" s="14">
        <v>1454975250</v>
      </c>
      <c r="G30" s="18">
        <v>0.027429678064704206</v>
      </c>
    </row>
    <row r="31" spans="1:7" ht="15" customHeight="1">
      <c r="A31" s="5" t="s">
        <v>1</v>
      </c>
      <c r="B31" s="5" t="s">
        <v>184</v>
      </c>
      <c r="C31" s="5" t="s">
        <v>195</v>
      </c>
      <c r="D31" s="14">
        <v>15000</v>
      </c>
      <c r="E31" s="14"/>
      <c r="F31" s="14">
        <v>1454975250</v>
      </c>
      <c r="G31" s="18">
        <v>0.027429678064704206</v>
      </c>
    </row>
    <row r="32" spans="1:7" ht="15" customHeight="1">
      <c r="A32" s="8" t="s">
        <v>196</v>
      </c>
      <c r="B32" s="8" t="s">
        <v>197</v>
      </c>
      <c r="C32" s="8" t="s">
        <v>198</v>
      </c>
      <c r="D32" s="13"/>
      <c r="E32" s="13"/>
      <c r="F32" s="13"/>
      <c r="G32" s="19"/>
    </row>
    <row r="33" spans="1:7" ht="15" customHeight="1">
      <c r="A33" s="5" t="s">
        <v>67</v>
      </c>
      <c r="B33" s="5" t="s">
        <v>67</v>
      </c>
      <c r="C33" s="5" t="s">
        <v>67</v>
      </c>
      <c r="D33" s="14" t="s">
        <v>67</v>
      </c>
      <c r="E33" s="14" t="s">
        <v>67</v>
      </c>
      <c r="F33" s="14" t="s">
        <v>67</v>
      </c>
      <c r="G33" s="18" t="s">
        <v>67</v>
      </c>
    </row>
    <row r="34" spans="1:7" ht="15" customHeight="1">
      <c r="A34" s="5" t="s">
        <v>1</v>
      </c>
      <c r="B34" s="5" t="s">
        <v>184</v>
      </c>
      <c r="C34" s="5" t="s">
        <v>199</v>
      </c>
      <c r="D34" s="14" t="s">
        <v>1</v>
      </c>
      <c r="E34" s="14" t="s">
        <v>1</v>
      </c>
      <c r="F34" s="14" t="s">
        <v>1</v>
      </c>
      <c r="G34" s="18" t="s">
        <v>1</v>
      </c>
    </row>
    <row r="35" spans="1:7" ht="15" customHeight="1">
      <c r="A35" s="5" t="s">
        <v>1</v>
      </c>
      <c r="B35" s="5" t="s">
        <v>200</v>
      </c>
      <c r="C35" s="5" t="s">
        <v>201</v>
      </c>
      <c r="D35" s="14"/>
      <c r="E35" s="14"/>
      <c r="F35" s="14"/>
      <c r="G35" s="18"/>
    </row>
    <row r="36" spans="1:7" ht="15" customHeight="1">
      <c r="A36" s="8" t="s">
        <v>202</v>
      </c>
      <c r="B36" s="8" t="s">
        <v>203</v>
      </c>
      <c r="C36" s="8" t="s">
        <v>204</v>
      </c>
      <c r="D36" s="13" t="s">
        <v>1</v>
      </c>
      <c r="E36" s="13" t="s">
        <v>1</v>
      </c>
      <c r="F36" s="13" t="s">
        <v>1</v>
      </c>
      <c r="G36" s="19" t="s">
        <v>1</v>
      </c>
    </row>
    <row r="37" spans="1:7" ht="15" customHeight="1">
      <c r="A37" s="5"/>
      <c r="B37" s="27" t="s">
        <v>348</v>
      </c>
      <c r="C37" s="5">
        <v>2256.1</v>
      </c>
      <c r="D37" s="14"/>
      <c r="E37" s="14"/>
      <c r="F37" s="14">
        <v>55939726</v>
      </c>
      <c r="G37" s="18">
        <v>0.0010545943480535244</v>
      </c>
    </row>
    <row r="38" spans="1:7" ht="15" customHeight="1">
      <c r="A38" s="5"/>
      <c r="B38" s="27" t="s">
        <v>80</v>
      </c>
      <c r="C38" s="22">
        <v>2256.2</v>
      </c>
      <c r="D38" s="14"/>
      <c r="E38" s="14"/>
      <c r="F38" s="14">
        <v>20794521</v>
      </c>
      <c r="G38" s="18">
        <v>0.0003920252365390621</v>
      </c>
    </row>
    <row r="39" spans="1:7" ht="15" customHeight="1">
      <c r="A39" s="5"/>
      <c r="B39" s="27" t="s">
        <v>343</v>
      </c>
      <c r="C39" s="5">
        <v>2256.3</v>
      </c>
      <c r="D39" s="14"/>
      <c r="E39" s="14"/>
      <c r="F39" s="14"/>
      <c r="G39" s="18"/>
    </row>
    <row r="40" spans="1:7" ht="15" customHeight="1">
      <c r="A40" s="5"/>
      <c r="B40" s="27" t="s">
        <v>352</v>
      </c>
      <c r="C40" s="22">
        <v>2256.4</v>
      </c>
      <c r="D40" s="14"/>
      <c r="E40" s="14"/>
      <c r="F40" s="14">
        <v>1952840000</v>
      </c>
      <c r="G40" s="18">
        <v>0.036815590170263694</v>
      </c>
    </row>
    <row r="41" spans="1:7" ht="15" customHeight="1">
      <c r="A41" s="5"/>
      <c r="B41" s="28" t="s">
        <v>353</v>
      </c>
      <c r="C41" s="5">
        <v>2256.5</v>
      </c>
      <c r="D41" s="14"/>
      <c r="E41" s="14"/>
      <c r="F41" s="14">
        <v>78500000</v>
      </c>
      <c r="G41" s="18">
        <v>0.0014799081483202413</v>
      </c>
    </row>
    <row r="42" spans="1:7" ht="15" customHeight="1">
      <c r="A42" s="5" t="s">
        <v>67</v>
      </c>
      <c r="B42" s="5" t="s">
        <v>67</v>
      </c>
      <c r="C42" s="5" t="s">
        <v>67</v>
      </c>
      <c r="D42" s="14" t="s">
        <v>67</v>
      </c>
      <c r="E42" s="14" t="s">
        <v>67</v>
      </c>
      <c r="F42" s="14" t="s">
        <v>67</v>
      </c>
      <c r="G42" s="18" t="s">
        <v>67</v>
      </c>
    </row>
    <row r="43" spans="1:7" ht="15" customHeight="1">
      <c r="A43" s="5" t="s">
        <v>1</v>
      </c>
      <c r="B43" s="5" t="s">
        <v>184</v>
      </c>
      <c r="C43" s="5" t="s">
        <v>205</v>
      </c>
      <c r="D43" s="14" t="s">
        <v>1</v>
      </c>
      <c r="E43" s="14" t="s">
        <v>1</v>
      </c>
      <c r="F43" s="14">
        <v>2108074247</v>
      </c>
      <c r="G43" s="18">
        <v>0.03974211790317653</v>
      </c>
    </row>
    <row r="44" spans="1:7" ht="15" customHeight="1">
      <c r="A44" s="8" t="s">
        <v>206</v>
      </c>
      <c r="B44" s="8" t="s">
        <v>65</v>
      </c>
      <c r="C44" s="8" t="s">
        <v>207</v>
      </c>
      <c r="D44" s="13" t="s">
        <v>1</v>
      </c>
      <c r="E44" s="13" t="s">
        <v>1</v>
      </c>
      <c r="F44" s="13" t="s">
        <v>1</v>
      </c>
      <c r="G44" s="19" t="s">
        <v>1</v>
      </c>
    </row>
    <row r="45" spans="1:7" ht="15" customHeight="1">
      <c r="A45" s="5" t="s">
        <v>1</v>
      </c>
      <c r="B45" s="5" t="s">
        <v>208</v>
      </c>
      <c r="C45" s="5" t="s">
        <v>209</v>
      </c>
      <c r="D45" s="14" t="s">
        <v>1</v>
      </c>
      <c r="E45" s="14" t="s">
        <v>1</v>
      </c>
      <c r="F45" s="14">
        <v>11119983047</v>
      </c>
      <c r="G45" s="18">
        <v>0.2096376244641815</v>
      </c>
    </row>
    <row r="46" spans="1:7" ht="15" customHeight="1">
      <c r="A46" s="5" t="s">
        <v>67</v>
      </c>
      <c r="B46" s="5" t="s">
        <v>67</v>
      </c>
      <c r="C46" s="5" t="s">
        <v>67</v>
      </c>
      <c r="D46" s="14" t="s">
        <v>67</v>
      </c>
      <c r="E46" s="14" t="s">
        <v>67</v>
      </c>
      <c r="F46" s="14" t="s">
        <v>67</v>
      </c>
      <c r="G46" s="18" t="s">
        <v>67</v>
      </c>
    </row>
    <row r="47" spans="1:7" ht="15" customHeight="1">
      <c r="A47" s="5" t="s">
        <v>1</v>
      </c>
      <c r="B47" s="5" t="s">
        <v>68</v>
      </c>
      <c r="C47" s="5" t="s">
        <v>210</v>
      </c>
      <c r="D47" s="14" t="s">
        <v>1</v>
      </c>
      <c r="E47" s="14" t="s">
        <v>1</v>
      </c>
      <c r="F47" s="14">
        <v>6000000000</v>
      </c>
      <c r="G47" s="18">
        <v>0.11311399859772546</v>
      </c>
    </row>
    <row r="48" spans="1:7" ht="15" customHeight="1">
      <c r="A48" s="5" t="s">
        <v>67</v>
      </c>
      <c r="B48" s="5" t="s">
        <v>67</v>
      </c>
      <c r="C48" s="5" t="s">
        <v>67</v>
      </c>
      <c r="D48" s="14" t="s">
        <v>67</v>
      </c>
      <c r="E48" s="14" t="s">
        <v>67</v>
      </c>
      <c r="F48" s="14" t="s">
        <v>67</v>
      </c>
      <c r="G48" s="18" t="s">
        <v>67</v>
      </c>
    </row>
    <row r="49" spans="1:7" ht="15" customHeight="1">
      <c r="A49" s="5" t="s">
        <v>1</v>
      </c>
      <c r="B49" s="5"/>
      <c r="C49" s="5"/>
      <c r="D49" s="14" t="s">
        <v>1</v>
      </c>
      <c r="E49" s="14" t="s">
        <v>1</v>
      </c>
      <c r="F49" s="14" t="s">
        <v>1</v>
      </c>
      <c r="G49" s="18" t="s">
        <v>1</v>
      </c>
    </row>
    <row r="50" spans="1:7" ht="15" customHeight="1">
      <c r="A50" s="5" t="s">
        <v>1</v>
      </c>
      <c r="B50" s="5" t="s">
        <v>184</v>
      </c>
      <c r="C50" s="5" t="s">
        <v>211</v>
      </c>
      <c r="D50" s="14"/>
      <c r="E50" s="14"/>
      <c r="F50" s="14">
        <v>11119983047</v>
      </c>
      <c r="G50" s="18">
        <v>0.20963762446418147</v>
      </c>
    </row>
    <row r="51" spans="1:7" ht="15" customHeight="1">
      <c r="A51" s="8" t="s">
        <v>161</v>
      </c>
      <c r="B51" s="8" t="s">
        <v>212</v>
      </c>
      <c r="C51" s="8" t="s">
        <v>213</v>
      </c>
      <c r="D51" s="13"/>
      <c r="E51" s="13"/>
      <c r="F51" s="13">
        <v>53043832544</v>
      </c>
      <c r="G51" s="19">
        <v>1</v>
      </c>
    </row>
    <row r="52" spans="1:7" ht="15" customHeight="1">
      <c r="A52" s="9" t="s">
        <v>1</v>
      </c>
      <c r="B52" s="9" t="s">
        <v>1</v>
      </c>
      <c r="C52" s="9" t="s">
        <v>1</v>
      </c>
      <c r="D52" s="15" t="s">
        <v>1</v>
      </c>
      <c r="E52" s="15" t="s">
        <v>1</v>
      </c>
      <c r="F52" s="15" t="s">
        <v>1</v>
      </c>
      <c r="G52" s="20" t="s">
        <v>1</v>
      </c>
    </row>
  </sheetData>
  <sheetProtection/>
  <mergeCells count="1">
    <mergeCell ref="B2:G2"/>
  </mergeCells>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35" t="s">
        <v>6</v>
      </c>
      <c r="B1" s="35" t="s">
        <v>214</v>
      </c>
      <c r="C1" s="35" t="s">
        <v>215</v>
      </c>
      <c r="D1" s="35" t="s">
        <v>216</v>
      </c>
      <c r="E1" s="35" t="s">
        <v>217</v>
      </c>
      <c r="F1" s="35" t="s">
        <v>218</v>
      </c>
      <c r="G1" s="35" t="s">
        <v>219</v>
      </c>
      <c r="H1" s="35"/>
      <c r="I1" s="35" t="s">
        <v>220</v>
      </c>
      <c r="J1" s="35"/>
    </row>
    <row r="2" spans="1:10" ht="15" customHeight="1">
      <c r="A2" s="35"/>
      <c r="B2" s="35"/>
      <c r="C2" s="35"/>
      <c r="D2" s="35"/>
      <c r="E2" s="35"/>
      <c r="F2" s="35"/>
      <c r="G2" s="7" t="s">
        <v>221</v>
      </c>
      <c r="H2" s="7" t="s">
        <v>222</v>
      </c>
      <c r="I2" s="7" t="s">
        <v>221</v>
      </c>
      <c r="J2" s="7" t="s">
        <v>223</v>
      </c>
    </row>
    <row r="3" spans="1:10" ht="15" customHeight="1">
      <c r="A3" s="5" t="s">
        <v>9</v>
      </c>
      <c r="B3" s="5" t="s">
        <v>224</v>
      </c>
      <c r="C3" s="5" t="s">
        <v>1</v>
      </c>
      <c r="D3" s="5" t="s">
        <v>1</v>
      </c>
      <c r="E3" s="5" t="s">
        <v>1</v>
      </c>
      <c r="F3" s="5" t="s">
        <v>1</v>
      </c>
      <c r="G3" s="5" t="s">
        <v>1</v>
      </c>
      <c r="H3" s="5" t="s">
        <v>1</v>
      </c>
      <c r="I3" s="5" t="s">
        <v>1</v>
      </c>
      <c r="J3" s="5" t="s">
        <v>1</v>
      </c>
    </row>
    <row r="4" spans="1:10" ht="15" customHeight="1">
      <c r="A4" s="5" t="s">
        <v>67</v>
      </c>
      <c r="B4" s="5" t="s">
        <v>67</v>
      </c>
      <c r="C4" s="5" t="s">
        <v>67</v>
      </c>
      <c r="D4" s="5" t="s">
        <v>67</v>
      </c>
      <c r="E4" s="5" t="s">
        <v>67</v>
      </c>
      <c r="F4" s="5" t="s">
        <v>67</v>
      </c>
      <c r="G4" s="5" t="s">
        <v>67</v>
      </c>
      <c r="H4" s="5" t="s">
        <v>67</v>
      </c>
      <c r="I4" s="5" t="s">
        <v>67</v>
      </c>
      <c r="J4" s="5" t="s">
        <v>67</v>
      </c>
    </row>
    <row r="5" spans="1:10" ht="15" customHeight="1">
      <c r="A5" s="5"/>
      <c r="B5" s="5"/>
      <c r="C5" s="5" t="s">
        <v>1</v>
      </c>
      <c r="D5" s="5" t="s">
        <v>1</v>
      </c>
      <c r="E5" s="5" t="s">
        <v>1</v>
      </c>
      <c r="F5" s="5" t="s">
        <v>1</v>
      </c>
      <c r="G5" s="5" t="s">
        <v>1</v>
      </c>
      <c r="H5" s="5" t="s">
        <v>1</v>
      </c>
      <c r="I5" s="5" t="s">
        <v>1</v>
      </c>
      <c r="J5" s="5" t="s">
        <v>1</v>
      </c>
    </row>
    <row r="6" spans="1:10" ht="15" customHeight="1">
      <c r="A6" s="8" t="s">
        <v>59</v>
      </c>
      <c r="B6" s="8" t="s">
        <v>225</v>
      </c>
      <c r="C6" s="8" t="s">
        <v>1</v>
      </c>
      <c r="D6" s="8" t="s">
        <v>1</v>
      </c>
      <c r="E6" s="8" t="s">
        <v>1</v>
      </c>
      <c r="F6" s="8" t="s">
        <v>1</v>
      </c>
      <c r="G6" s="8" t="s">
        <v>1</v>
      </c>
      <c r="H6" s="8" t="s">
        <v>1</v>
      </c>
      <c r="I6" s="8" t="s">
        <v>1</v>
      </c>
      <c r="J6" s="8" t="s">
        <v>1</v>
      </c>
    </row>
    <row r="7" spans="1:10" ht="15" customHeight="1">
      <c r="A7" s="5" t="s">
        <v>12</v>
      </c>
      <c r="B7" s="5" t="s">
        <v>226</v>
      </c>
      <c r="C7" s="5" t="s">
        <v>1</v>
      </c>
      <c r="D7" s="5" t="s">
        <v>1</v>
      </c>
      <c r="E7" s="5" t="s">
        <v>1</v>
      </c>
      <c r="F7" s="5" t="s">
        <v>1</v>
      </c>
      <c r="G7" s="5" t="s">
        <v>1</v>
      </c>
      <c r="H7" s="5" t="s">
        <v>1</v>
      </c>
      <c r="I7" s="5" t="s">
        <v>1</v>
      </c>
      <c r="J7" s="5" t="s">
        <v>1</v>
      </c>
    </row>
    <row r="8" spans="1:10" ht="15" customHeight="1">
      <c r="A8" s="5" t="s">
        <v>67</v>
      </c>
      <c r="B8" s="5" t="s">
        <v>67</v>
      </c>
      <c r="C8" s="5" t="s">
        <v>67</v>
      </c>
      <c r="D8" s="5" t="s">
        <v>67</v>
      </c>
      <c r="E8" s="5" t="s">
        <v>67</v>
      </c>
      <c r="F8" s="5" t="s">
        <v>67</v>
      </c>
      <c r="G8" s="5" t="s">
        <v>67</v>
      </c>
      <c r="H8" s="5" t="s">
        <v>67</v>
      </c>
      <c r="I8" s="5" t="s">
        <v>67</v>
      </c>
      <c r="J8" s="5" t="s">
        <v>67</v>
      </c>
    </row>
    <row r="9" spans="1:10" ht="15" customHeight="1">
      <c r="A9" s="5"/>
      <c r="B9" s="5"/>
      <c r="C9" s="5" t="s">
        <v>1</v>
      </c>
      <c r="D9" s="5" t="s">
        <v>1</v>
      </c>
      <c r="E9" s="5" t="s">
        <v>1</v>
      </c>
      <c r="F9" s="5" t="s">
        <v>1</v>
      </c>
      <c r="G9" s="5" t="s">
        <v>1</v>
      </c>
      <c r="H9" s="5" t="s">
        <v>1</v>
      </c>
      <c r="I9" s="5" t="s">
        <v>1</v>
      </c>
      <c r="J9" s="5" t="s">
        <v>1</v>
      </c>
    </row>
    <row r="10" spans="1:10" ht="15" customHeight="1">
      <c r="A10" s="8" t="s">
        <v>97</v>
      </c>
      <c r="B10" s="8" t="s">
        <v>227</v>
      </c>
      <c r="C10" s="8" t="s">
        <v>1</v>
      </c>
      <c r="D10" s="8" t="s">
        <v>1</v>
      </c>
      <c r="E10" s="8" t="s">
        <v>1</v>
      </c>
      <c r="F10" s="8" t="s">
        <v>1</v>
      </c>
      <c r="G10" s="8" t="s">
        <v>1</v>
      </c>
      <c r="H10" s="8" t="s">
        <v>1</v>
      </c>
      <c r="I10" s="8" t="s">
        <v>1</v>
      </c>
      <c r="J10" s="8" t="s">
        <v>1</v>
      </c>
    </row>
    <row r="11" spans="1:10" ht="15" customHeight="1">
      <c r="A11" s="8" t="s">
        <v>228</v>
      </c>
      <c r="B11" s="8" t="s">
        <v>229</v>
      </c>
      <c r="C11" s="8" t="s">
        <v>1</v>
      </c>
      <c r="D11" s="8" t="s">
        <v>1</v>
      </c>
      <c r="E11" s="8" t="s">
        <v>1</v>
      </c>
      <c r="F11" s="8" t="s">
        <v>1</v>
      </c>
      <c r="G11" s="8" t="s">
        <v>1</v>
      </c>
      <c r="H11" s="8" t="s">
        <v>1</v>
      </c>
      <c r="I11" s="8" t="s">
        <v>1</v>
      </c>
      <c r="J11" s="8" t="s">
        <v>1</v>
      </c>
    </row>
    <row r="12" spans="1:10" ht="15" customHeight="1">
      <c r="A12" s="5" t="s">
        <v>15</v>
      </c>
      <c r="B12" s="5" t="s">
        <v>230</v>
      </c>
      <c r="C12" s="5" t="s">
        <v>1</v>
      </c>
      <c r="D12" s="5" t="s">
        <v>1</v>
      </c>
      <c r="E12" s="5" t="s">
        <v>1</v>
      </c>
      <c r="F12" s="5" t="s">
        <v>1</v>
      </c>
      <c r="G12" s="5" t="s">
        <v>1</v>
      </c>
      <c r="H12" s="5" t="s">
        <v>1</v>
      </c>
      <c r="I12" s="5" t="s">
        <v>1</v>
      </c>
      <c r="J12" s="5" t="s">
        <v>1</v>
      </c>
    </row>
    <row r="13" spans="1:10" ht="15" customHeight="1">
      <c r="A13" s="5" t="s">
        <v>67</v>
      </c>
      <c r="B13" s="5" t="s">
        <v>67</v>
      </c>
      <c r="C13" s="5" t="s">
        <v>67</v>
      </c>
      <c r="D13" s="5" t="s">
        <v>67</v>
      </c>
      <c r="E13" s="5" t="s">
        <v>67</v>
      </c>
      <c r="F13" s="5" t="s">
        <v>67</v>
      </c>
      <c r="G13" s="5" t="s">
        <v>67</v>
      </c>
      <c r="H13" s="5" t="s">
        <v>67</v>
      </c>
      <c r="I13" s="5" t="s">
        <v>67</v>
      </c>
      <c r="J13" s="5" t="s">
        <v>67</v>
      </c>
    </row>
    <row r="14" spans="1:10" ht="15" customHeight="1">
      <c r="A14" s="5"/>
      <c r="B14" s="5"/>
      <c r="C14" s="5" t="s">
        <v>1</v>
      </c>
      <c r="D14" s="5" t="s">
        <v>1</v>
      </c>
      <c r="E14" s="5" t="s">
        <v>1</v>
      </c>
      <c r="F14" s="5" t="s">
        <v>1</v>
      </c>
      <c r="G14" s="5" t="s">
        <v>1</v>
      </c>
      <c r="H14" s="5" t="s">
        <v>1</v>
      </c>
      <c r="I14" s="5" t="s">
        <v>1</v>
      </c>
      <c r="J14" s="5" t="s">
        <v>1</v>
      </c>
    </row>
    <row r="15" spans="1:10" ht="15" customHeight="1">
      <c r="A15" s="8" t="s">
        <v>145</v>
      </c>
      <c r="B15" s="8" t="s">
        <v>231</v>
      </c>
      <c r="C15" s="8" t="s">
        <v>1</v>
      </c>
      <c r="D15" s="8" t="s">
        <v>1</v>
      </c>
      <c r="E15" s="8" t="s">
        <v>1</v>
      </c>
      <c r="F15" s="8" t="s">
        <v>1</v>
      </c>
      <c r="G15" s="8" t="s">
        <v>1</v>
      </c>
      <c r="H15" s="8" t="s">
        <v>1</v>
      </c>
      <c r="I15" s="8" t="s">
        <v>1</v>
      </c>
      <c r="J15" s="8" t="s">
        <v>1</v>
      </c>
    </row>
    <row r="16" spans="1:10" ht="15" customHeight="1">
      <c r="A16" s="5" t="s">
        <v>18</v>
      </c>
      <c r="B16" s="5" t="s">
        <v>232</v>
      </c>
      <c r="C16" s="5" t="s">
        <v>1</v>
      </c>
      <c r="D16" s="5" t="s">
        <v>1</v>
      </c>
      <c r="E16" s="5" t="s">
        <v>1</v>
      </c>
      <c r="F16" s="5" t="s">
        <v>1</v>
      </c>
      <c r="G16" s="5" t="s">
        <v>1</v>
      </c>
      <c r="H16" s="5" t="s">
        <v>1</v>
      </c>
      <c r="I16" s="5" t="s">
        <v>1</v>
      </c>
      <c r="J16" s="5" t="s">
        <v>1</v>
      </c>
    </row>
    <row r="17" spans="1:10" ht="15" customHeight="1">
      <c r="A17" s="5" t="s">
        <v>67</v>
      </c>
      <c r="B17" s="5" t="s">
        <v>67</v>
      </c>
      <c r="C17" s="5" t="s">
        <v>67</v>
      </c>
      <c r="D17" s="5" t="s">
        <v>67</v>
      </c>
      <c r="E17" s="5" t="s">
        <v>67</v>
      </c>
      <c r="F17" s="5" t="s">
        <v>67</v>
      </c>
      <c r="G17" s="5" t="s">
        <v>67</v>
      </c>
      <c r="H17" s="5" t="s">
        <v>67</v>
      </c>
      <c r="I17" s="5" t="s">
        <v>67</v>
      </c>
      <c r="J17" s="5" t="s">
        <v>67</v>
      </c>
    </row>
    <row r="18" spans="1:10" ht="15" customHeight="1">
      <c r="A18" s="5"/>
      <c r="B18" s="5"/>
      <c r="C18" s="5" t="s">
        <v>1</v>
      </c>
      <c r="D18" s="5" t="s">
        <v>1</v>
      </c>
      <c r="E18" s="5" t="s">
        <v>1</v>
      </c>
      <c r="F18" s="5" t="s">
        <v>1</v>
      </c>
      <c r="G18" s="5" t="s">
        <v>1</v>
      </c>
      <c r="H18" s="5" t="s">
        <v>1</v>
      </c>
      <c r="I18" s="5" t="s">
        <v>1</v>
      </c>
      <c r="J18" s="5" t="s">
        <v>1</v>
      </c>
    </row>
    <row r="19" spans="1:10" ht="15" customHeight="1">
      <c r="A19" s="8" t="s">
        <v>148</v>
      </c>
      <c r="B19" s="8" t="s">
        <v>233</v>
      </c>
      <c r="C19" s="8" t="s">
        <v>1</v>
      </c>
      <c r="D19" s="8" t="s">
        <v>1</v>
      </c>
      <c r="E19" s="8" t="s">
        <v>1</v>
      </c>
      <c r="F19" s="8" t="s">
        <v>1</v>
      </c>
      <c r="G19" s="8" t="s">
        <v>1</v>
      </c>
      <c r="H19" s="8" t="s">
        <v>1</v>
      </c>
      <c r="I19" s="8" t="s">
        <v>1</v>
      </c>
      <c r="J19" s="8" t="s">
        <v>1</v>
      </c>
    </row>
    <row r="20" spans="1:10" ht="15" customHeight="1">
      <c r="A20" s="8" t="s">
        <v>234</v>
      </c>
      <c r="B20" s="8" t="s">
        <v>235</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E31"/>
  <sheetViews>
    <sheetView tabSelected="1" zoomScalePageLayoutView="0" workbookViewId="0" topLeftCell="A1">
      <selection activeCell="F15" sqref="F15"/>
    </sheetView>
  </sheetViews>
  <sheetFormatPr defaultColWidth="9.140625" defaultRowHeight="12.75"/>
  <cols>
    <col min="1" max="1" width="6.8515625" style="0" customWidth="1"/>
    <col min="2" max="2" width="55.00390625" style="0" customWidth="1"/>
    <col min="3" max="3" width="10.28125" style="0" customWidth="1"/>
    <col min="4" max="5" width="19.8515625" style="0" bestFit="1" customWidth="1"/>
  </cols>
  <sheetData>
    <row r="1" spans="1:5" ht="15" customHeight="1">
      <c r="A1" s="7" t="s">
        <v>6</v>
      </c>
      <c r="B1" s="7" t="s">
        <v>118</v>
      </c>
      <c r="C1" s="7" t="s">
        <v>55</v>
      </c>
      <c r="D1" s="7" t="s">
        <v>236</v>
      </c>
      <c r="E1" s="7" t="s">
        <v>237</v>
      </c>
    </row>
    <row r="2" spans="1:5" ht="15" customHeight="1">
      <c r="A2" s="8" t="s">
        <v>59</v>
      </c>
      <c r="B2" s="8" t="s">
        <v>238</v>
      </c>
      <c r="C2" s="8" t="s">
        <v>185</v>
      </c>
      <c r="D2" s="8" t="s">
        <v>1</v>
      </c>
      <c r="E2" s="8" t="s">
        <v>1</v>
      </c>
    </row>
    <row r="3" spans="1:5" ht="15" customHeight="1">
      <c r="A3" s="5" t="s">
        <v>9</v>
      </c>
      <c r="B3" s="5" t="s">
        <v>239</v>
      </c>
      <c r="C3" s="5" t="s">
        <v>240</v>
      </c>
      <c r="D3" s="18">
        <v>0.01200133060133827</v>
      </c>
      <c r="E3" s="18">
        <v>0.012001251119533205</v>
      </c>
    </row>
    <row r="4" spans="1:5" ht="15" customHeight="1">
      <c r="A4" s="5" t="s">
        <v>12</v>
      </c>
      <c r="B4" s="5" t="s">
        <v>241</v>
      </c>
      <c r="C4" s="5" t="s">
        <v>242</v>
      </c>
      <c r="D4" s="18">
        <v>0.006017544748602937</v>
      </c>
      <c r="E4" s="18">
        <v>0.00590853682055515</v>
      </c>
    </row>
    <row r="5" spans="1:5" ht="15" customHeight="1">
      <c r="A5" s="5" t="s">
        <v>15</v>
      </c>
      <c r="B5" s="5" t="s">
        <v>243</v>
      </c>
      <c r="C5" s="5" t="s">
        <v>244</v>
      </c>
      <c r="D5" s="18">
        <v>0.006848534905724279</v>
      </c>
      <c r="E5" s="18">
        <v>0.006687095795571057</v>
      </c>
    </row>
    <row r="6" spans="1:5" ht="15" customHeight="1">
      <c r="A6" s="5" t="s">
        <v>18</v>
      </c>
      <c r="B6" s="5" t="s">
        <v>245</v>
      </c>
      <c r="C6" s="5" t="s">
        <v>246</v>
      </c>
      <c r="D6" s="18">
        <v>0</v>
      </c>
      <c r="E6" s="18">
        <v>0.0038141213056220096</v>
      </c>
    </row>
    <row r="7" spans="1:5" ht="15" customHeight="1">
      <c r="A7" s="5" t="s">
        <v>21</v>
      </c>
      <c r="B7" s="5" t="s">
        <v>247</v>
      </c>
      <c r="C7" s="5" t="s">
        <v>248</v>
      </c>
      <c r="D7" s="18"/>
      <c r="E7" s="18"/>
    </row>
    <row r="8" spans="1:5" ht="15" customHeight="1">
      <c r="A8" s="5" t="s">
        <v>24</v>
      </c>
      <c r="B8" s="5" t="s">
        <v>249</v>
      </c>
      <c r="C8" s="5" t="s">
        <v>250</v>
      </c>
      <c r="D8" s="18"/>
      <c r="E8" s="18"/>
    </row>
    <row r="9" spans="1:5" ht="15" customHeight="1">
      <c r="A9" s="5" t="s">
        <v>27</v>
      </c>
      <c r="B9" s="5" t="s">
        <v>251</v>
      </c>
      <c r="C9" s="5" t="s">
        <v>252</v>
      </c>
      <c r="D9" s="18">
        <v>0.009374874575178447</v>
      </c>
      <c r="E9" s="18">
        <v>0.012972959313920373</v>
      </c>
    </row>
    <row r="10" spans="1:5" ht="15" customHeight="1">
      <c r="A10" s="5" t="s">
        <v>30</v>
      </c>
      <c r="B10" s="5" t="s">
        <v>253</v>
      </c>
      <c r="C10" s="5" t="s">
        <v>254</v>
      </c>
      <c r="D10" s="18">
        <v>0.03424228483084393</v>
      </c>
      <c r="E10" s="18">
        <v>0.041383964355201794</v>
      </c>
    </row>
    <row r="11" spans="1:5" ht="15" customHeight="1">
      <c r="A11" s="5" t="s">
        <v>33</v>
      </c>
      <c r="B11" s="5" t="s">
        <v>255</v>
      </c>
      <c r="C11" s="5" t="s">
        <v>256</v>
      </c>
      <c r="D11" s="18">
        <v>2.0403976092960856</v>
      </c>
      <c r="E11" s="18">
        <v>3.5422874842109375</v>
      </c>
    </row>
    <row r="12" spans="1:5" ht="15" customHeight="1">
      <c r="A12" s="5" t="s">
        <v>36</v>
      </c>
      <c r="B12" s="5" t="s">
        <v>257</v>
      </c>
      <c r="C12" s="5" t="s">
        <v>250</v>
      </c>
      <c r="D12" s="18"/>
      <c r="E12" s="5"/>
    </row>
    <row r="13" spans="1:5" ht="15" customHeight="1">
      <c r="A13" s="8" t="s">
        <v>97</v>
      </c>
      <c r="B13" s="8" t="s">
        <v>258</v>
      </c>
      <c r="C13" s="8" t="s">
        <v>259</v>
      </c>
      <c r="D13" s="23"/>
      <c r="E13" s="8"/>
    </row>
    <row r="14" spans="1:5" ht="15" customHeight="1">
      <c r="A14" s="5" t="s">
        <v>9</v>
      </c>
      <c r="B14" s="5" t="s">
        <v>260</v>
      </c>
      <c r="C14" s="5" t="s">
        <v>261</v>
      </c>
      <c r="D14" s="24">
        <v>53359892600</v>
      </c>
      <c r="E14" s="24">
        <v>53635094700</v>
      </c>
    </row>
    <row r="15" spans="1:5" ht="15" customHeight="1">
      <c r="A15" s="5"/>
      <c r="B15" s="5" t="s">
        <v>262</v>
      </c>
      <c r="C15" s="5" t="s">
        <v>263</v>
      </c>
      <c r="D15" s="24">
        <v>53359892600</v>
      </c>
      <c r="E15" s="24">
        <v>53635094700</v>
      </c>
    </row>
    <row r="16" spans="1:5" ht="15" customHeight="1">
      <c r="A16" s="5"/>
      <c r="B16" s="5" t="s">
        <v>264</v>
      </c>
      <c r="C16" s="5" t="s">
        <v>265</v>
      </c>
      <c r="D16" s="24">
        <v>5335989.26</v>
      </c>
      <c r="E16" s="24">
        <v>5363509.47</v>
      </c>
    </row>
    <row r="17" spans="1:5" ht="15" customHeight="1">
      <c r="A17" s="5" t="s">
        <v>12</v>
      </c>
      <c r="B17" s="5" t="s">
        <v>266</v>
      </c>
      <c r="C17" s="5" t="s">
        <v>267</v>
      </c>
      <c r="D17" s="24">
        <v>44951200</v>
      </c>
      <c r="E17" s="24">
        <v>-275202100</v>
      </c>
    </row>
    <row r="18" spans="1:5" ht="15" customHeight="1">
      <c r="A18" s="5"/>
      <c r="B18" s="5" t="s">
        <v>268</v>
      </c>
      <c r="C18" s="5" t="s">
        <v>269</v>
      </c>
      <c r="D18" s="24">
        <v>13287.97</v>
      </c>
      <c r="E18" s="24">
        <v>9274</v>
      </c>
    </row>
    <row r="19" spans="1:5" ht="15" customHeight="1">
      <c r="A19" s="5"/>
      <c r="B19" s="5" t="s">
        <v>270</v>
      </c>
      <c r="C19" s="5" t="s">
        <v>271</v>
      </c>
      <c r="D19" s="24">
        <v>132879700</v>
      </c>
      <c r="E19" s="24">
        <v>92740000</v>
      </c>
    </row>
    <row r="20" spans="1:5" ht="15" customHeight="1">
      <c r="A20" s="5"/>
      <c r="B20" s="5" t="s">
        <v>272</v>
      </c>
      <c r="C20" s="5" t="s">
        <v>273</v>
      </c>
      <c r="D20" s="24">
        <v>-8792.85</v>
      </c>
      <c r="E20" s="24">
        <v>-36794.21</v>
      </c>
    </row>
    <row r="21" spans="1:5" ht="15" customHeight="1">
      <c r="A21" s="5"/>
      <c r="B21" s="5" t="s">
        <v>274</v>
      </c>
      <c r="C21" s="5" t="s">
        <v>275</v>
      </c>
      <c r="D21" s="24">
        <v>-87928500</v>
      </c>
      <c r="E21" s="24">
        <v>-367942100</v>
      </c>
    </row>
    <row r="22" spans="1:5" ht="15" customHeight="1">
      <c r="A22" s="5" t="s">
        <v>15</v>
      </c>
      <c r="B22" s="5" t="s">
        <v>276</v>
      </c>
      <c r="C22" s="5" t="s">
        <v>277</v>
      </c>
      <c r="D22" s="24">
        <v>53404843800</v>
      </c>
      <c r="E22" s="24">
        <v>53359892600</v>
      </c>
    </row>
    <row r="23" spans="1:5" ht="15" customHeight="1">
      <c r="A23" s="5"/>
      <c r="B23" s="5" t="s">
        <v>278</v>
      </c>
      <c r="C23" s="5" t="s">
        <v>279</v>
      </c>
      <c r="D23" s="24">
        <v>53404843800</v>
      </c>
      <c r="E23" s="24">
        <v>53359892600</v>
      </c>
    </row>
    <row r="24" spans="1:5" ht="15" customHeight="1">
      <c r="A24" s="5"/>
      <c r="B24" s="5" t="s">
        <v>280</v>
      </c>
      <c r="C24" s="5" t="s">
        <v>281</v>
      </c>
      <c r="D24" s="24">
        <v>5340484.38</v>
      </c>
      <c r="E24" s="24">
        <v>5335989.26</v>
      </c>
    </row>
    <row r="25" spans="1:5" ht="15" customHeight="1">
      <c r="A25" s="5" t="s">
        <v>18</v>
      </c>
      <c r="B25" s="5" t="s">
        <v>282</v>
      </c>
      <c r="C25" s="5" t="s">
        <v>283</v>
      </c>
      <c r="D25" s="26">
        <v>0</v>
      </c>
      <c r="E25" s="26">
        <v>0</v>
      </c>
    </row>
    <row r="26" spans="1:5" ht="15" customHeight="1">
      <c r="A26" s="5" t="s">
        <v>21</v>
      </c>
      <c r="B26" s="5" t="s">
        <v>284</v>
      </c>
      <c r="C26" s="5" t="s">
        <v>285</v>
      </c>
      <c r="D26" s="18">
        <v>0.9709</v>
      </c>
      <c r="E26" s="26">
        <v>0.9717</v>
      </c>
    </row>
    <row r="27" spans="1:5" ht="15" customHeight="1">
      <c r="A27" s="5" t="s">
        <v>24</v>
      </c>
      <c r="B27" s="5" t="s">
        <v>286</v>
      </c>
      <c r="C27" s="5" t="s">
        <v>287</v>
      </c>
      <c r="D27" s="18">
        <v>0.0005</v>
      </c>
      <c r="E27" s="26">
        <v>0.0005</v>
      </c>
    </row>
    <row r="28" spans="1:5" ht="15" customHeight="1">
      <c r="A28" s="5" t="s">
        <v>27</v>
      </c>
      <c r="B28" s="5" t="s">
        <v>288</v>
      </c>
      <c r="C28" s="5" t="s">
        <v>289</v>
      </c>
      <c r="D28" s="25">
        <v>478</v>
      </c>
      <c r="E28" s="25">
        <v>480</v>
      </c>
    </row>
    <row r="29" spans="1:5" ht="15" customHeight="1">
      <c r="A29" s="5" t="s">
        <v>30</v>
      </c>
      <c r="B29" s="5" t="s">
        <v>290</v>
      </c>
      <c r="C29" s="5" t="s">
        <v>291</v>
      </c>
      <c r="D29" s="24">
        <v>9774.64</v>
      </c>
      <c r="E29" s="24">
        <v>9935.35</v>
      </c>
    </row>
    <row r="30" spans="1:5" ht="15" customHeight="1">
      <c r="A30" s="5" t="s">
        <v>33</v>
      </c>
      <c r="B30" s="5" t="s">
        <v>292</v>
      </c>
      <c r="C30" s="5" t="s">
        <v>293</v>
      </c>
      <c r="D30" s="5"/>
      <c r="E30" s="5"/>
    </row>
    <row r="31" spans="1:5" ht="15" customHeight="1">
      <c r="A31" s="9" t="s">
        <v>294</v>
      </c>
      <c r="B31" s="9" t="s">
        <v>294</v>
      </c>
      <c r="C31" s="9" t="s">
        <v>294</v>
      </c>
      <c r="D31" s="9" t="s">
        <v>294</v>
      </c>
      <c r="E31" s="9" t="s">
        <v>294</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140625" style="0" customWidth="1"/>
  </cols>
  <sheetData>
    <row r="1" spans="1:6" ht="15" customHeight="1">
      <c r="A1" s="35" t="s">
        <v>6</v>
      </c>
      <c r="B1" s="35" t="s">
        <v>295</v>
      </c>
      <c r="C1" s="35" t="s">
        <v>296</v>
      </c>
      <c r="D1" s="35" t="s">
        <v>297</v>
      </c>
      <c r="E1" s="35"/>
      <c r="F1" s="35"/>
    </row>
    <row r="2" spans="1:6" ht="15" customHeight="1">
      <c r="A2" s="35"/>
      <c r="B2" s="35"/>
      <c r="C2" s="35"/>
      <c r="D2" s="7" t="s">
        <v>298</v>
      </c>
      <c r="E2" s="7" t="s">
        <v>299</v>
      </c>
      <c r="F2" s="7" t="s">
        <v>300</v>
      </c>
    </row>
    <row r="3" spans="1:6" ht="15" customHeight="1">
      <c r="A3" s="8" t="s">
        <v>59</v>
      </c>
      <c r="B3" s="8" t="s">
        <v>301</v>
      </c>
      <c r="C3" s="8"/>
      <c r="D3" s="8"/>
      <c r="E3" s="8"/>
      <c r="F3" s="8"/>
    </row>
    <row r="4" spans="1:6" ht="15" customHeight="1">
      <c r="A4" s="5" t="s">
        <v>67</v>
      </c>
      <c r="B4" s="5" t="s">
        <v>67</v>
      </c>
      <c r="C4" s="5" t="s">
        <v>67</v>
      </c>
      <c r="D4" s="5" t="s">
        <v>67</v>
      </c>
      <c r="E4" s="5" t="s">
        <v>67</v>
      </c>
      <c r="F4" s="5" t="s">
        <v>67</v>
      </c>
    </row>
    <row r="5" spans="1:6" ht="15" customHeight="1">
      <c r="A5" s="5"/>
      <c r="B5" s="5"/>
      <c r="C5" s="5" t="s">
        <v>1</v>
      </c>
      <c r="D5" s="5" t="s">
        <v>1</v>
      </c>
      <c r="E5" s="5" t="s">
        <v>1</v>
      </c>
      <c r="F5" s="5" t="s">
        <v>1</v>
      </c>
    </row>
    <row r="6" spans="1:6" ht="15" customHeight="1">
      <c r="A6" s="8" t="s">
        <v>97</v>
      </c>
      <c r="B6" s="8" t="s">
        <v>302</v>
      </c>
      <c r="C6" s="8"/>
      <c r="D6" s="8"/>
      <c r="E6" s="8"/>
      <c r="F6" s="8"/>
    </row>
    <row r="7" spans="1:6" ht="15" customHeight="1">
      <c r="A7" s="5" t="s">
        <v>67</v>
      </c>
      <c r="B7" s="5" t="s">
        <v>67</v>
      </c>
      <c r="C7" s="5" t="s">
        <v>67</v>
      </c>
      <c r="D7" s="5" t="s">
        <v>67</v>
      </c>
      <c r="E7" s="5" t="s">
        <v>67</v>
      </c>
      <c r="F7" s="5" t="s">
        <v>67</v>
      </c>
    </row>
    <row r="8" spans="1:6" ht="15" customHeight="1">
      <c r="A8" s="5"/>
      <c r="B8" s="5"/>
      <c r="C8" s="5" t="s">
        <v>1</v>
      </c>
      <c r="D8" s="5" t="s">
        <v>1</v>
      </c>
      <c r="E8" s="5" t="s">
        <v>1</v>
      </c>
      <c r="F8" s="5" t="s">
        <v>1</v>
      </c>
    </row>
    <row r="9" spans="1:6" ht="15" customHeight="1">
      <c r="A9" s="8" t="s">
        <v>145</v>
      </c>
      <c r="B9" s="8" t="s">
        <v>303</v>
      </c>
      <c r="C9" s="8"/>
      <c r="D9" s="8"/>
      <c r="E9" s="8"/>
      <c r="F9" s="8"/>
    </row>
    <row r="10" spans="1:6" ht="15" customHeight="1">
      <c r="A10" s="5" t="s">
        <v>67</v>
      </c>
      <c r="B10" s="5" t="s">
        <v>67</v>
      </c>
      <c r="C10" s="5" t="s">
        <v>67</v>
      </c>
      <c r="D10" s="5" t="s">
        <v>67</v>
      </c>
      <c r="E10" s="5" t="s">
        <v>67</v>
      </c>
      <c r="F10" s="5" t="s">
        <v>67</v>
      </c>
    </row>
    <row r="11" spans="1:6" ht="15" customHeight="1">
      <c r="A11" s="5"/>
      <c r="B11" s="5"/>
      <c r="C11" s="5" t="s">
        <v>1</v>
      </c>
      <c r="D11" s="5" t="s">
        <v>1</v>
      </c>
      <c r="E11" s="5" t="s">
        <v>1</v>
      </c>
      <c r="F11" s="5" t="s">
        <v>1</v>
      </c>
    </row>
    <row r="12" spans="1:6" ht="15" customHeight="1">
      <c r="A12" s="8" t="s">
        <v>148</v>
      </c>
      <c r="B12" s="8" t="s">
        <v>304</v>
      </c>
      <c r="C12" s="8"/>
      <c r="D12" s="8"/>
      <c r="E12" s="8"/>
      <c r="F12" s="8"/>
    </row>
    <row r="13" spans="1:6" ht="15" customHeight="1">
      <c r="A13" s="5" t="s">
        <v>67</v>
      </c>
      <c r="B13" s="5" t="s">
        <v>67</v>
      </c>
      <c r="C13" s="5" t="s">
        <v>67</v>
      </c>
      <c r="D13" s="5" t="s">
        <v>67</v>
      </c>
      <c r="E13" s="5" t="s">
        <v>67</v>
      </c>
      <c r="F13" s="5" t="s">
        <v>67</v>
      </c>
    </row>
    <row r="14" spans="1:6" ht="15" customHeight="1">
      <c r="A14" s="5" t="s">
        <v>1</v>
      </c>
      <c r="B14" s="5" t="s">
        <v>1</v>
      </c>
      <c r="C14" s="5" t="s">
        <v>1</v>
      </c>
      <c r="D14" s="5" t="s">
        <v>1</v>
      </c>
      <c r="E14" s="5" t="s">
        <v>1</v>
      </c>
      <c r="F14" s="5" t="s">
        <v>1</v>
      </c>
    </row>
    <row r="15" spans="1:6" ht="15" customHeight="1">
      <c r="A15" s="8" t="s">
        <v>155</v>
      </c>
      <c r="B15" s="8" t="s">
        <v>305</v>
      </c>
      <c r="C15" s="8"/>
      <c r="D15" s="8"/>
      <c r="E15" s="8"/>
      <c r="F15" s="8"/>
    </row>
    <row r="16" spans="1:6" ht="15" customHeight="1">
      <c r="A16" s="5" t="s">
        <v>67</v>
      </c>
      <c r="B16" s="5" t="s">
        <v>67</v>
      </c>
      <c r="C16" s="5" t="s">
        <v>67</v>
      </c>
      <c r="D16" s="5" t="s">
        <v>67</v>
      </c>
      <c r="E16" s="5" t="s">
        <v>67</v>
      </c>
      <c r="F16" s="5" t="s">
        <v>67</v>
      </c>
    </row>
    <row r="17" spans="1:6" ht="15" customHeight="1">
      <c r="A17" s="5" t="s">
        <v>1</v>
      </c>
      <c r="B17" s="5" t="s">
        <v>1</v>
      </c>
      <c r="C17" s="5" t="s">
        <v>1</v>
      </c>
      <c r="D17" s="5" t="s">
        <v>1</v>
      </c>
      <c r="E17" s="5" t="s">
        <v>1</v>
      </c>
      <c r="F17" s="5" t="s">
        <v>1</v>
      </c>
    </row>
    <row r="18" spans="1:6" ht="15" customHeight="1">
      <c r="A18" s="8" t="s">
        <v>148</v>
      </c>
      <c r="B18" s="8" t="s">
        <v>306</v>
      </c>
      <c r="C18" s="8"/>
      <c r="D18" s="8"/>
      <c r="E18" s="8"/>
      <c r="F18" s="8"/>
    </row>
    <row r="19" spans="1:6" ht="15" customHeight="1">
      <c r="A19" s="5" t="s">
        <v>67</v>
      </c>
      <c r="B19" s="5" t="s">
        <v>67</v>
      </c>
      <c r="C19" s="5" t="s">
        <v>67</v>
      </c>
      <c r="D19" s="5" t="s">
        <v>67</v>
      </c>
      <c r="E19" s="5" t="s">
        <v>67</v>
      </c>
      <c r="F19" s="5" t="s">
        <v>67</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140625" style="0" customWidth="1"/>
    <col min="4" max="4" width="20.57421875" style="0" customWidth="1"/>
  </cols>
  <sheetData>
    <row r="1" spans="1:4" ht="15" customHeight="1">
      <c r="A1" s="35" t="s">
        <v>6</v>
      </c>
      <c r="B1" s="35" t="s">
        <v>118</v>
      </c>
      <c r="C1" s="35" t="s">
        <v>307</v>
      </c>
      <c r="D1" s="35"/>
    </row>
    <row r="2" spans="1:4" ht="15" customHeight="1">
      <c r="A2" s="35"/>
      <c r="B2" s="35"/>
      <c r="C2" s="7" t="s">
        <v>308</v>
      </c>
      <c r="D2" s="7" t="s">
        <v>309</v>
      </c>
    </row>
    <row r="3" spans="1:4" ht="15" customHeight="1">
      <c r="A3" s="5" t="s">
        <v>9</v>
      </c>
      <c r="B3" s="5" t="s">
        <v>310</v>
      </c>
      <c r="C3" s="5" t="s">
        <v>1</v>
      </c>
      <c r="D3" s="5" t="s">
        <v>1</v>
      </c>
    </row>
    <row r="4" spans="1:4" ht="15" customHeight="1">
      <c r="A4" s="5" t="s">
        <v>67</v>
      </c>
      <c r="B4" s="5" t="s">
        <v>67</v>
      </c>
      <c r="C4" s="5" t="s">
        <v>67</v>
      </c>
      <c r="D4" s="5" t="s">
        <v>67</v>
      </c>
    </row>
    <row r="5" spans="1:4" ht="15" customHeight="1">
      <c r="A5" s="5"/>
      <c r="B5" s="5"/>
      <c r="C5" s="5" t="s">
        <v>1</v>
      </c>
      <c r="D5" s="5" t="s">
        <v>1</v>
      </c>
    </row>
    <row r="6" spans="1:4" ht="15" customHeight="1">
      <c r="A6" s="5" t="s">
        <v>97</v>
      </c>
      <c r="B6" s="5" t="s">
        <v>311</v>
      </c>
      <c r="C6" s="5" t="s">
        <v>1</v>
      </c>
      <c r="D6" s="5" t="s">
        <v>1</v>
      </c>
    </row>
    <row r="7" spans="1:4" ht="15" customHeight="1">
      <c r="A7" s="5" t="s">
        <v>67</v>
      </c>
      <c r="B7" s="5" t="s">
        <v>67</v>
      </c>
      <c r="C7" s="5" t="s">
        <v>67</v>
      </c>
      <c r="D7" s="5" t="s">
        <v>67</v>
      </c>
    </row>
    <row r="8" spans="1:4" ht="15" customHeight="1">
      <c r="A8" s="5"/>
      <c r="B8" s="5"/>
      <c r="C8" s="5" t="s">
        <v>1</v>
      </c>
      <c r="D8" s="5" t="s">
        <v>1</v>
      </c>
    </row>
    <row r="9" spans="1:4" ht="15" customHeight="1">
      <c r="A9" s="5" t="s">
        <v>145</v>
      </c>
      <c r="B9" s="5" t="s">
        <v>312</v>
      </c>
      <c r="C9" s="5" t="s">
        <v>1</v>
      </c>
      <c r="D9" s="5" t="s">
        <v>1</v>
      </c>
    </row>
    <row r="10" spans="1:4" ht="15" customHeight="1">
      <c r="A10" s="5" t="s">
        <v>67</v>
      </c>
      <c r="B10" s="5" t="s">
        <v>67</v>
      </c>
      <c r="C10" s="5" t="s">
        <v>67</v>
      </c>
      <c r="D10" s="5" t="s">
        <v>67</v>
      </c>
    </row>
    <row r="11" spans="1:4" ht="15" customHeight="1">
      <c r="A11" s="5"/>
      <c r="B11" s="5"/>
      <c r="C11" s="5" t="s">
        <v>1</v>
      </c>
      <c r="D11" s="5" t="s">
        <v>1</v>
      </c>
    </row>
    <row r="12" spans="1:4" ht="15" customHeight="1">
      <c r="A12" s="5" t="s">
        <v>148</v>
      </c>
      <c r="B12" s="5" t="s">
        <v>313</v>
      </c>
      <c r="C12" s="5" t="s">
        <v>1</v>
      </c>
      <c r="D12" s="5" t="s">
        <v>1</v>
      </c>
    </row>
    <row r="13" spans="1:4" ht="15" customHeight="1">
      <c r="A13" s="5" t="s">
        <v>67</v>
      </c>
      <c r="B13" s="5" t="s">
        <v>67</v>
      </c>
      <c r="C13" s="5" t="s">
        <v>67</v>
      </c>
      <c r="D13" s="5" t="s">
        <v>67</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A2"/>
    </sheetView>
  </sheetViews>
  <sheetFormatPr defaultColWidth="9.140625" defaultRowHeight="12.75"/>
  <cols>
    <col min="1" max="1" width="6.8515625" style="0" customWidth="1"/>
    <col min="2" max="2" width="29.57421875" style="0" customWidth="1"/>
    <col min="3" max="7" width="14.140625" style="0" customWidth="1"/>
  </cols>
  <sheetData>
    <row r="1" spans="1:7" ht="15" customHeight="1">
      <c r="A1" s="35" t="s">
        <v>6</v>
      </c>
      <c r="B1" s="35" t="s">
        <v>60</v>
      </c>
      <c r="C1" s="35" t="s">
        <v>236</v>
      </c>
      <c r="D1" s="35"/>
      <c r="E1" s="35" t="s">
        <v>237</v>
      </c>
      <c r="F1" s="35"/>
      <c r="G1" s="35" t="s">
        <v>58</v>
      </c>
    </row>
    <row r="2" spans="1:7" ht="15" customHeight="1">
      <c r="A2" s="35"/>
      <c r="B2" s="35"/>
      <c r="C2" s="7" t="s">
        <v>308</v>
      </c>
      <c r="D2" s="7" t="s">
        <v>314</v>
      </c>
      <c r="E2" s="7" t="s">
        <v>308</v>
      </c>
      <c r="F2" s="7" t="s">
        <v>314</v>
      </c>
      <c r="G2" s="35"/>
    </row>
    <row r="3" spans="1:7" ht="15" customHeight="1">
      <c r="A3" s="8" t="s">
        <v>62</v>
      </c>
      <c r="B3" s="8" t="s">
        <v>63</v>
      </c>
      <c r="C3" s="8" t="s">
        <v>1</v>
      </c>
      <c r="D3" s="8" t="s">
        <v>1</v>
      </c>
      <c r="E3" s="8" t="s">
        <v>1</v>
      </c>
      <c r="F3" s="8" t="s">
        <v>1</v>
      </c>
      <c r="G3" s="8" t="s">
        <v>1</v>
      </c>
    </row>
    <row r="4" spans="1:7" ht="15" customHeight="1">
      <c r="A4" s="5" t="s">
        <v>1</v>
      </c>
      <c r="B4" s="5" t="s">
        <v>315</v>
      </c>
      <c r="C4" s="5" t="s">
        <v>1</v>
      </c>
      <c r="D4" s="5" t="s">
        <v>1</v>
      </c>
      <c r="E4" s="5" t="s">
        <v>1</v>
      </c>
      <c r="F4" s="5" t="s">
        <v>1</v>
      </c>
      <c r="G4" s="5" t="s">
        <v>1</v>
      </c>
    </row>
    <row r="5" spans="1:7" ht="15" customHeight="1">
      <c r="A5" s="5" t="s">
        <v>1</v>
      </c>
      <c r="B5" s="5" t="s">
        <v>68</v>
      </c>
      <c r="C5" s="5" t="s">
        <v>1</v>
      </c>
      <c r="D5" s="5" t="s">
        <v>1</v>
      </c>
      <c r="E5" s="5" t="s">
        <v>1</v>
      </c>
      <c r="F5" s="5" t="s">
        <v>1</v>
      </c>
      <c r="G5" s="5" t="s">
        <v>1</v>
      </c>
    </row>
    <row r="6" spans="1:7" ht="15" customHeight="1">
      <c r="A6" s="5" t="s">
        <v>1</v>
      </c>
      <c r="B6" s="5" t="s">
        <v>316</v>
      </c>
      <c r="C6" s="5" t="s">
        <v>1</v>
      </c>
      <c r="D6" s="5" t="s">
        <v>1</v>
      </c>
      <c r="E6" s="5" t="s">
        <v>1</v>
      </c>
      <c r="F6" s="5" t="s">
        <v>1</v>
      </c>
      <c r="G6" s="5" t="s">
        <v>1</v>
      </c>
    </row>
    <row r="7" spans="1:7" ht="15" customHeight="1">
      <c r="A7" s="8" t="s">
        <v>70</v>
      </c>
      <c r="B7" s="8" t="s">
        <v>71</v>
      </c>
      <c r="C7" s="8" t="s">
        <v>1</v>
      </c>
      <c r="D7" s="8" t="s">
        <v>1</v>
      </c>
      <c r="E7" s="8" t="s">
        <v>1</v>
      </c>
      <c r="F7" s="8" t="s">
        <v>1</v>
      </c>
      <c r="G7" s="8" t="s">
        <v>1</v>
      </c>
    </row>
    <row r="8" spans="1:7" ht="15" customHeight="1">
      <c r="A8" s="5" t="s">
        <v>67</v>
      </c>
      <c r="B8" s="5" t="s">
        <v>67</v>
      </c>
      <c r="C8" s="5" t="s">
        <v>67</v>
      </c>
      <c r="D8" s="5" t="s">
        <v>67</v>
      </c>
      <c r="E8" s="5" t="s">
        <v>67</v>
      </c>
      <c r="F8" s="5" t="s">
        <v>67</v>
      </c>
      <c r="G8" s="5" t="s">
        <v>67</v>
      </c>
    </row>
    <row r="9" spans="1:7" ht="15" customHeight="1">
      <c r="A9" s="8" t="s">
        <v>73</v>
      </c>
      <c r="B9" s="8" t="s">
        <v>77</v>
      </c>
      <c r="C9" s="8" t="s">
        <v>1</v>
      </c>
      <c r="D9" s="8" t="s">
        <v>1</v>
      </c>
      <c r="E9" s="8" t="s">
        <v>1</v>
      </c>
      <c r="F9" s="8" t="s">
        <v>1</v>
      </c>
      <c r="G9" s="8" t="s">
        <v>1</v>
      </c>
    </row>
    <row r="10" spans="1:7" ht="15" customHeight="1">
      <c r="A10" s="5" t="s">
        <v>67</v>
      </c>
      <c r="B10" s="5" t="s">
        <v>67</v>
      </c>
      <c r="C10" s="5" t="s">
        <v>67</v>
      </c>
      <c r="D10" s="5" t="s">
        <v>67</v>
      </c>
      <c r="E10" s="5" t="s">
        <v>67</v>
      </c>
      <c r="F10" s="5" t="s">
        <v>67</v>
      </c>
      <c r="G10" s="5" t="s">
        <v>67</v>
      </c>
    </row>
    <row r="11" spans="1:7" ht="15" customHeight="1">
      <c r="A11" s="8" t="s">
        <v>76</v>
      </c>
      <c r="B11" s="8" t="s">
        <v>80</v>
      </c>
      <c r="C11" s="8" t="s">
        <v>1</v>
      </c>
      <c r="D11" s="8" t="s">
        <v>1</v>
      </c>
      <c r="E11" s="8" t="s">
        <v>1</v>
      </c>
      <c r="F11" s="8" t="s">
        <v>1</v>
      </c>
      <c r="G11" s="8" t="s">
        <v>1</v>
      </c>
    </row>
    <row r="12" spans="1:7" ht="15" customHeight="1">
      <c r="A12" s="5" t="s">
        <v>67</v>
      </c>
      <c r="B12" s="5" t="s">
        <v>67</v>
      </c>
      <c r="C12" s="5" t="s">
        <v>67</v>
      </c>
      <c r="D12" s="5" t="s">
        <v>67</v>
      </c>
      <c r="E12" s="5" t="s">
        <v>67</v>
      </c>
      <c r="F12" s="5" t="s">
        <v>67</v>
      </c>
      <c r="G12" s="5" t="s">
        <v>67</v>
      </c>
    </row>
    <row r="13" spans="1:7" ht="15" customHeight="1">
      <c r="A13" s="8" t="s">
        <v>79</v>
      </c>
      <c r="B13" s="8" t="s">
        <v>86</v>
      </c>
      <c r="C13" s="8" t="s">
        <v>1</v>
      </c>
      <c r="D13" s="8" t="s">
        <v>1</v>
      </c>
      <c r="E13" s="8" t="s">
        <v>1</v>
      </c>
      <c r="F13" s="8" t="s">
        <v>1</v>
      </c>
      <c r="G13" s="8" t="s">
        <v>1</v>
      </c>
    </row>
    <row r="14" spans="1:7" ht="15" customHeight="1">
      <c r="A14" s="5" t="s">
        <v>67</v>
      </c>
      <c r="B14" s="5" t="s">
        <v>67</v>
      </c>
      <c r="C14" s="5" t="s">
        <v>67</v>
      </c>
      <c r="D14" s="5" t="s">
        <v>67</v>
      </c>
      <c r="E14" s="5" t="s">
        <v>67</v>
      </c>
      <c r="F14" s="5" t="s">
        <v>67</v>
      </c>
      <c r="G14" s="5" t="s">
        <v>67</v>
      </c>
    </row>
    <row r="15" spans="1:7" ht="15" customHeight="1">
      <c r="A15" s="8" t="s">
        <v>82</v>
      </c>
      <c r="B15" s="8" t="s">
        <v>89</v>
      </c>
      <c r="C15" s="8" t="s">
        <v>1</v>
      </c>
      <c r="D15" s="8" t="s">
        <v>1</v>
      </c>
      <c r="E15" s="8" t="s">
        <v>1</v>
      </c>
      <c r="F15" s="8" t="s">
        <v>1</v>
      </c>
      <c r="G15" s="8" t="s">
        <v>1</v>
      </c>
    </row>
    <row r="16" spans="1:7" ht="15" customHeight="1">
      <c r="A16" s="5" t="s">
        <v>67</v>
      </c>
      <c r="B16" s="5" t="s">
        <v>67</v>
      </c>
      <c r="C16" s="5" t="s">
        <v>67</v>
      </c>
      <c r="D16" s="5" t="s">
        <v>67</v>
      </c>
      <c r="E16" s="5" t="s">
        <v>67</v>
      </c>
      <c r="F16" s="5" t="s">
        <v>67</v>
      </c>
      <c r="G16" s="5" t="s">
        <v>67</v>
      </c>
    </row>
    <row r="17" spans="1:7" ht="15" customHeight="1">
      <c r="A17" s="8" t="s">
        <v>85</v>
      </c>
      <c r="B17" s="8" t="s">
        <v>92</v>
      </c>
      <c r="C17" s="8" t="s">
        <v>1</v>
      </c>
      <c r="D17" s="8" t="s">
        <v>1</v>
      </c>
      <c r="E17" s="8" t="s">
        <v>1</v>
      </c>
      <c r="F17" s="8" t="s">
        <v>1</v>
      </c>
      <c r="G17" s="8" t="s">
        <v>1</v>
      </c>
    </row>
    <row r="18" spans="1:7" ht="15" customHeight="1">
      <c r="A18" s="5" t="s">
        <v>67</v>
      </c>
      <c r="B18" s="5" t="s">
        <v>67</v>
      </c>
      <c r="C18" s="5" t="s">
        <v>67</v>
      </c>
      <c r="D18" s="5" t="s">
        <v>67</v>
      </c>
      <c r="E18" s="5" t="s">
        <v>67</v>
      </c>
      <c r="F18" s="5" t="s">
        <v>67</v>
      </c>
      <c r="G18" s="5" t="s">
        <v>67</v>
      </c>
    </row>
    <row r="19" spans="1:7" ht="15" customHeight="1">
      <c r="A19" s="8" t="s">
        <v>88</v>
      </c>
      <c r="B19" s="8" t="s">
        <v>95</v>
      </c>
      <c r="C19" s="8" t="s">
        <v>1</v>
      </c>
      <c r="D19" s="8" t="s">
        <v>1</v>
      </c>
      <c r="E19" s="8" t="s">
        <v>1</v>
      </c>
      <c r="F19" s="8" t="s">
        <v>1</v>
      </c>
      <c r="G19" s="8" t="s">
        <v>1</v>
      </c>
    </row>
    <row r="20" spans="1:7" ht="15" customHeight="1">
      <c r="A20" s="5" t="s">
        <v>1</v>
      </c>
      <c r="B20" s="5" t="s">
        <v>98</v>
      </c>
      <c r="C20" s="5" t="s">
        <v>1</v>
      </c>
      <c r="D20" s="5" t="s">
        <v>1</v>
      </c>
      <c r="E20" s="5" t="s">
        <v>1</v>
      </c>
      <c r="F20" s="5" t="s">
        <v>1</v>
      </c>
      <c r="G20" s="5" t="s">
        <v>1</v>
      </c>
    </row>
    <row r="21" spans="1:7" ht="15" customHeight="1">
      <c r="A21" s="8" t="s">
        <v>100</v>
      </c>
      <c r="B21" s="8" t="s">
        <v>104</v>
      </c>
      <c r="C21" s="8" t="s">
        <v>1</v>
      </c>
      <c r="D21" s="8" t="s">
        <v>1</v>
      </c>
      <c r="E21" s="8" t="s">
        <v>1</v>
      </c>
      <c r="F21" s="8" t="s">
        <v>1</v>
      </c>
      <c r="G21" s="8" t="s">
        <v>1</v>
      </c>
    </row>
    <row r="22" spans="1:7" ht="15" customHeight="1">
      <c r="A22" s="5" t="s">
        <v>67</v>
      </c>
      <c r="B22" s="5" t="s">
        <v>67</v>
      </c>
      <c r="C22" s="5" t="s">
        <v>67</v>
      </c>
      <c r="D22" s="5" t="s">
        <v>67</v>
      </c>
      <c r="E22" s="5" t="s">
        <v>67</v>
      </c>
      <c r="F22" s="5" t="s">
        <v>67</v>
      </c>
      <c r="G22" s="5" t="s">
        <v>67</v>
      </c>
    </row>
    <row r="23" spans="1:7" ht="15" customHeight="1">
      <c r="A23" s="8" t="s">
        <v>103</v>
      </c>
      <c r="B23" s="8" t="s">
        <v>107</v>
      </c>
      <c r="C23" s="8" t="s">
        <v>1</v>
      </c>
      <c r="D23" s="8" t="s">
        <v>1</v>
      </c>
      <c r="E23" s="8" t="s">
        <v>1</v>
      </c>
      <c r="F23" s="8" t="s">
        <v>1</v>
      </c>
      <c r="G23" s="8" t="s">
        <v>1</v>
      </c>
    </row>
    <row r="24" spans="1:7" ht="15" customHeight="1">
      <c r="A24" s="8" t="s">
        <v>106</v>
      </c>
      <c r="B24" s="8" t="s">
        <v>110</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THUY LINH</dc:creator>
  <cp:keywords/>
  <dc:description/>
  <cp:lastModifiedBy>NGUYEN VIET HA</cp:lastModifiedBy>
  <dcterms:created xsi:type="dcterms:W3CDTF">2022-10-05T02:07:15Z</dcterms:created>
  <dcterms:modified xsi:type="dcterms:W3CDTF">2023-05-10T02:33:52Z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