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400" firstSheet="1"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A41" authorId="0">
      <text>
        <r>
          <rPr>
            <sz val="10"/>
            <rFont val="Arial"/>
            <family val="0"/>
          </rPr>
          <t>Ô chỉ tiêu có định dạng số. Đơn vị tính x 1 (hoặc %)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<sst xmlns="http://schemas.openxmlformats.org/spreadsheetml/2006/main" count="1251" uniqueCount="429">
  <si>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</si>
  <si>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</si>
  <si>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</si>
  <si>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</si>
  <si>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</si>
  <si>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</si>
  <si>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</si>
  <si>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</si>
  <si>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</si>
  <si>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</si>
  <si>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</si>
  <si>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</si>
  <si>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</si>
  <si>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</si>
  <si>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</si>
  <si>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</si>
  <si>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</si>
  <si>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</si>
  <si>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</si>
  <si>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</si>
  <si>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</si>
  <si>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</si>
  <si>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</si>
  <si>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</si>
  <si>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</si>
  <si>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</si>
  <si>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</si>
  <si>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</si>
  <si>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</si>
  <si>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</si>
  <si>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</si>
  <si>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</si>
  <si>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</si>
  <si>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</si>
  <si>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</si>
  <si>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</si>
  <si>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</si>
  <si>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</si>
  <si>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</si>
  <si>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</si>
  <si>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</si>
  <si>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</si>
  <si>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</si>
  <si>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</si>
  <si>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</si>
  <si>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</si>
  <si>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</si>
  <si>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</si>
  <si>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</si>
  <si>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</si>
  <si>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</si>
  <si>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</si>
  <si>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</si>
  <si>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</si>
  <si>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</si>
  <si>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</si>
  <si>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</si>
  <si>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</si>
  <si>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</si>
  <si>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</si>
  <si>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</si>
  <si>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</si>
  <si>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</si>
  <si>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</si>
  <si>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</si>
  <si>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</si>
  <si>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</si>
  <si>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</si>
  <si>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</si>
  <si>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</si>
  <si>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</si>
  <si>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</si>
  <si>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</si>
  <si>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</si>
  <si>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</si>
  <si>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</si>
  <si>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</si>
  <si>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</si>
  <si>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</si>
  <si>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</si>
  <si>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</si>
  <si>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</si>
  <si>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</si>
  <si>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</si>
  <si>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</si>
  <si>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</si>
  <si>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</si>
  <si>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</si>
  <si>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</si>
  <si>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</si>
  <si>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</si>
  <si>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</si>
  <si>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</si>
  <si>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</si>
  <si>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</si>
  <si>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</si>
  <si>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</si>
  <si>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</si>
  <si>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</si>
  <si>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</si>
  <si>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</si>
  <si>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</si>
  <si>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</si>
  <si>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</si>
  <si>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</si>
  <si>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</si>
  <si>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</si>
  <si>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</si>
  <si>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</si>
  <si>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</si>
  <si>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</si>
  <si>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</si>
  <si>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</si>
  <si>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</si>
  <si>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</si>
  <si>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</si>
  <si>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</si>
  <si>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</si>
  <si>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</si>
  <si>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</si>
  <si>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</si>
  <si>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</si>
  <si>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</si>
  <si>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</si>
  <si>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</si>
  <si>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</si>
  <si>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</si>
  <si>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</si>
  <si>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</si>
  <si>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</si>
  <si>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</si>
  <si>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</si>
  <si>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</si>
  <si>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</si>
  <si>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</si>
  <si>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</si>
  <si>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</si>
  <si>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</si>
  <si>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</si>
  <si>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</si>
  <si>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</si>
  <si>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</si>
  <si>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</si>
  <si>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</si>
  <si>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</si>
  <si>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</si>
  <si>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</si>
  <si>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</si>
  <si>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</si>
  <si>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</si>
  <si>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</si>
  <si>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</si>
  <si>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</si>
  <si>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</si>
  <si>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</si>
  <si>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</si>
  <si>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</si>
  <si>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</si>
  <si>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</si>
  <si>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</si>
  <si>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</si>
  <si>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</si>
  <si>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</si>
  <si>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</si>
  <si>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</si>
  <si>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</si>
  <si>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</si>
  <si>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</si>
  <si>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</si>
  <si>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</si>
  <si>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</si>
  <si>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</si>
  <si>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</si>
  <si>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</si>
  <si>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</si>
  <si>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</si>
  <si>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</si>
  <si>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</si>
  <si>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</si>
  <si>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</si>
  <si>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</si>
  <si>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</si>
  <si>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</si>
  <si>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</si>
  <si>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</si>
  <si>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</si>
  <si>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</si>
  <si>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</si>
  <si>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</si>
  <si>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</si>
  <si>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</si>
  <si>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</si>
  <si>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</si>
  <si>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</si>
  <si>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</si>
  <si>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</si>
  <si>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</si>
  <si>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</si>
  <si>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</si>
  <si>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</si>
  <si>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</si>
  <si>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</si>
  <si>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</si>
  <si>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</si>
  <si>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</si>
  <si>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</si>
  <si>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</si>
  <si>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</si>
  <si>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</si>
  <si>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</si>
  <si>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</si>
  <si>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</si>
  <si>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</si>
  <si>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</si>
  <si>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</si>
  <si>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</si>
  <si>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</si>
  <si>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</si>
  <si>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</si>
  <si>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</si>
  <si>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</si>
  <si>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</si>
  <si>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</si>
  <si>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</si>
  <si>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</si>
  <si>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</si>
  <si>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</si>
  <si>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</si>
  <si>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</si>
  <si>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</si>
  <si>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</si>
  <si>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</si>
  <si>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</si>
  <si>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</si>
  <si>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</si>
  <si>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</si>
  <si>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</si>
  <si>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</si>
  <si>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</si>
  <si>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</si>
  <si>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</si>
  <si>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</si>
  <si>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</si>
  <si>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</si>
  <si>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</si>
  <si>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</si>
  <si>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</si>
  <si>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</si>
  <si>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</si>
  <si>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</si>
  <si>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</si>
  <si>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</si>
  <si>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</si>
  <si>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</si>
  <si>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</si>
  <si>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</si>
  <si>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</si>
  <si>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</si>
  <si>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</si>
  <si>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</si>
  <si>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</si>
  <si>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</si>
  <si>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</si>
  <si>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</si>
  <si>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</si>
  <si>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</si>
  <si>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</si>
  <si>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</si>
  <si>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</si>
  <si>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</si>
  <si>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</si>
  <si>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</si>
  <si>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</si>
  <si>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</si>
  <si>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</si>
  <si>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</si>
  <si>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</si>
  <si>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</si>
  <si>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</si>
  <si>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</si>
  <si>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</si>
  <si>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</si>
  <si>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</si>
  <si>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</si>
  <si>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</si>
  <si>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</si>
  <si>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</si>
  <si>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</si>
  <si>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</si>
  <si>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</si>
  <si>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</si>
  <si>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</si>
  <si>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</si>
  <si>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</si>
  <si>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</si>
  <si>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</si>
  <si>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</si>
  <si>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</si>
  <si>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</si>
  <si>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</si>
  <si>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</si>
  <si>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</si>
  <si>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</si>
  <si>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</si>
  <si>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</si>
  <si>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</si>
  <si>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</si>
  <si>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</si>
  <si>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</si>
  <si>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</si>
  <si>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</si>
  <si>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</si>
  <si>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</si>
  <si>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</si>
  <si>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</si>
  <si>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</si>
  <si>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</si>
  <si>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</si>
  <si>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</si>
  <si>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</si>
  <si>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</si>
  <si>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</si>
  <si>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</si>
  <si>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</si>
  <si>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</si>
  <si>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</si>
  <si>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</si>
  <si>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</si>
  <si>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</si>
  <si>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</si>
  <si>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</si>
  <si>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</si>
  <si>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</si>
  <si>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</si>
  <si>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</si>
  <si>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</si>
  <si>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</si>
  <si>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</si>
  <si>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</si>
  <si>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</si>
  <si>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</si>
  <si>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</si>
  <si>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</si>
  <si>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</si>
  <si>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</si>
  <si>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</si>
  <si>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</si>
  <si>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</si>
  <si>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</si>
  <si>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</si>
  <si>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</si>
  <si>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</si>
  <si>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</si>
  <si>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</si>
  <si>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</si>
  <si>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</si>
  <si>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</si>
  <si>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</si>
  <si>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</si>
  <si>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</si>
  <si>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</si>
  <si>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</si>
  <si>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</si>
  <si>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</si>
  <si>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</si>
  <si>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</si>
  <si>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</si>
  <si>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</si>
  <si>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</si>
  <si>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</si>
  <si>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</si>
  <si>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</si>
  <si>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</si>
  <si>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</si>
  <si>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</si>
  <si>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</si>
  <si>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</si>
  <si>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</si>
  <si>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</si>
  <si>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</si>
  <si>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</si>
  <si>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</si>
  <si>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</si>
  <si>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</si>
  <si>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</si>
  <si>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</si>
  <si>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</si>
  <si>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</si>
  <si>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</si>
  <si>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</si>
  <si>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</si>
  <si>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</si>
  <si>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</si>
  <si>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</si>
  <si>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</si>
  <si>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</si>
  <si>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</si>
  <si>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</si>
  <si>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</si>
  <si>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</si>
  <si>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</si>
  <si>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</si>
  <si>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</si>
  <si>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</si>
  <si>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</si>
  <si>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</si>
  <si>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</si>
  <si>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</si>
  <si>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</si>
  <si>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</si>
  <si>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</si>
  <si>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</si>
  <si>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</si>
  <si>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</si>
  <si>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 xml:space="preserve">VHM121024       </t>
  </si>
  <si>
    <t xml:space="preserve">VHMB2124001     </t>
  </si>
  <si>
    <t>2246.5</t>
  </si>
  <si>
    <t>2246.6</t>
  </si>
  <si>
    <t>2246.7</t>
  </si>
  <si>
    <t>2246.8</t>
  </si>
  <si>
    <t xml:space="preserve">     FPT             </t>
  </si>
  <si>
    <t xml:space="preserve">     KDH             </t>
  </si>
  <si>
    <t xml:space="preserve">     LPB             </t>
  </si>
  <si>
    <t xml:space="preserve">     NLG             </t>
  </si>
  <si>
    <t xml:space="preserve">     VHM             </t>
  </si>
  <si>
    <t xml:space="preserve">     VRE             </t>
  </si>
  <si>
    <t>4. Ngày lập báo cáo: 06/03/2023</t>
  </si>
  <si>
    <t xml:space="preserve">     BCM             </t>
  </si>
  <si>
    <t xml:space="preserve">     VIB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</si>
</sst>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2" applyNumberFormat="1" applyFont="1" applyFill="1" applyBorder="1" applyAlignment="1">
      <alignment horizontal="center" vertical="justify"/>
    </xf>
    <xf numFmtId="181" fontId="1" fillId="33" borderId="10" xfId="42" applyNumberFormat="1" applyFont="1" applyFill="1" applyBorder="1" applyAlignment="1">
      <alignment horizontal="left"/>
    </xf>
    <xf numFmtId="181" fontId="0" fillId="0" borderId="0" xfId="42"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2" applyNumberFormat="1" applyFont="1" applyFill="1" applyBorder="1" applyAlignment="1">
      <alignment horizontal="right" vertical="justify"/>
    </xf>
    <xf numFmtId="181" fontId="1" fillId="33" borderId="10" xfId="42" applyNumberFormat="1" applyFont="1" applyFill="1" applyBorder="1" applyAlignment="1">
      <alignment horizontal="right"/>
    </xf>
    <xf numFmtId="181" fontId="0" fillId="0" borderId="0" xfId="42" applyNumberFormat="1" applyFont="1" applyAlignment="1">
      <alignment horizontal="right"/>
    </xf>
    <xf numFmtId="0" fontId="2" fillId="0" borderId="10" xfId="0" applyFont="1" applyBorder="1" applyAlignment="1">
      <alignment horizontal="left"/>
    </xf>
    <xf numFmtId="43" fontId="0" fillId="0" borderId="0" xfId="42"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4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2" applyNumberFormat="1" applyFont="1" applyAlignment="1">
      <alignment/>
    </xf>
    <xf numFmtId="14" fontId="0" fillId="0" borderId="0" xfId="0" applyNumberFormat="1" applyFont="1" applyAlignment="1">
      <alignment/>
    </xf>
    <xf numFmtId="173" fontId="0" fillId="0" borderId="0" xfId="42" applyNumberFormat="1" applyFont="1" applyAlignment="1">
      <alignment/>
    </xf>
    <xf numFmtId="181" fontId="0" fillId="0" borderId="0" xfId="0" applyNumberFormat="1" applyFont="1" applyAlignment="1">
      <alignment/>
    </xf>
    <xf numFmtId="173" fontId="0" fillId="0" borderId="0" xfId="0" applyNumberFormat="1" applyAlignment="1">
      <alignment/>
    </xf>
    <xf numFmtId="181" fontId="2" fillId="33" borderId="11" xfId="42" applyNumberFormat="1" applyFont="1" applyFill="1" applyBorder="1" applyAlignment="1">
      <alignment horizontal="center" vertical="justify"/>
    </xf>
    <xf numFmtId="181" fontId="1" fillId="33" borderId="11" xfId="42"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2" applyNumberFormat="1" applyFont="1" applyAlignment="1">
      <alignment/>
    </xf>
    <xf numFmtId="173" fontId="45" fillId="0" borderId="0" xfId="42"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43" fontId="1" fillId="0" borderId="10" xfId="42" applyFont="1" applyFill="1" applyBorder="1" applyAlignment="1">
      <alignment horizontal="right"/>
    </xf>
    <xf numFmtId="181" fontId="1" fillId="0" borderId="10" xfId="42" applyNumberFormat="1" applyFont="1" applyFill="1" applyBorder="1" applyAlignment="1">
      <alignment horizontal="right"/>
    </xf>
    <xf numFmtId="181" fontId="1" fillId="34" borderId="10" xfId="42" applyNumberFormat="1" applyFont="1" applyFill="1" applyBorder="1" applyAlignment="1">
      <alignment horizontal="left"/>
    </xf>
    <xf numFmtId="181" fontId="1" fillId="34" borderId="11" xfId="42"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2" applyNumberFormat="1" applyFont="1" applyFill="1" applyBorder="1" applyAlignment="1">
      <alignment horizontal="left"/>
    </xf>
    <xf numFmtId="43" fontId="1" fillId="34" borderId="10" xfId="42" applyNumberFormat="1" applyFont="1" applyFill="1" applyBorder="1" applyAlignment="1">
      <alignment horizontal="left"/>
    </xf>
    <xf numFmtId="43" fontId="1" fillId="34" borderId="11" xfId="42" applyNumberFormat="1" applyFont="1" applyFill="1" applyBorder="1" applyAlignment="1">
      <alignment horizontal="left"/>
    </xf>
    <xf numFmtId="181" fontId="2" fillId="34" borderId="10" xfId="42" applyNumberFormat="1" applyFont="1" applyFill="1" applyBorder="1" applyAlignment="1">
      <alignment horizontal="right"/>
    </xf>
    <xf numFmtId="181" fontId="1" fillId="34" borderId="10" xfId="42" applyNumberFormat="1" applyFont="1" applyFill="1" applyBorder="1" applyAlignment="1">
      <alignment horizontal="right"/>
    </xf>
    <xf numFmtId="181" fontId="2" fillId="34" borderId="10" xfId="42" applyNumberFormat="1" applyFont="1" applyFill="1" applyBorder="1" applyAlignment="1">
      <alignment horizontal="right"/>
    </xf>
    <xf numFmtId="181" fontId="1" fillId="34" borderId="10" xfId="42"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43" fontId="1" fillId="34" borderId="10" xfId="42"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43" fontId="1" fillId="34" borderId="10" xfId="42" applyFont="1" applyFill="1" applyBorder="1" applyAlignment="1">
      <alignment horizontal="right"/>
    </xf>
    <xf numFmtId="0" fontId="1" fillId="34" borderId="10" xfId="0" applyFont="1" applyFill="1" applyBorder="1" applyAlignment="1">
      <alignment horizontal="left" indent="1"/>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A11" sqref="A11"/>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68" t="s">
        <v>1</v>
      </c>
      <c r="C1" s="68"/>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2</v>
      </c>
    </row>
    <row r="5" spans="1:3" ht="15" customHeight="1">
      <c r="A5" s="22" t="s">
        <v>0</v>
      </c>
      <c r="B5" s="24" t="s">
        <v>4</v>
      </c>
      <c r="C5" s="22">
        <v>2023</v>
      </c>
    </row>
    <row r="6" spans="1:3" ht="15" customHeight="1">
      <c r="A6" s="22"/>
      <c r="B6" s="22"/>
      <c r="C6" s="22"/>
    </row>
    <row r="7" spans="1:3" ht="15" customHeight="1">
      <c r="A7" s="67" t="s">
        <v>385</v>
      </c>
      <c r="B7" s="67"/>
      <c r="C7" s="67"/>
    </row>
    <row r="8" spans="1:3" ht="15" customHeight="1">
      <c r="A8" s="67" t="s">
        <v>386</v>
      </c>
      <c r="B8" s="67"/>
      <c r="C8" s="67"/>
    </row>
    <row r="9" spans="1:3" ht="15" customHeight="1">
      <c r="A9" s="67" t="s">
        <v>387</v>
      </c>
      <c r="B9" s="67"/>
      <c r="C9" s="67"/>
    </row>
    <row r="10" spans="1:3" ht="15" customHeight="1">
      <c r="A10" s="67" t="s">
        <v>426</v>
      </c>
      <c r="B10" s="67"/>
      <c r="C10" s="67"/>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67" t="s">
        <v>46</v>
      </c>
      <c r="C27" s="67"/>
    </row>
    <row r="28" spans="1:3" ht="15" customHeight="1">
      <c r="A28" s="22" t="s">
        <v>0</v>
      </c>
      <c r="B28" s="67" t="s">
        <v>47</v>
      </c>
      <c r="C28" s="67"/>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69" t="s">
        <v>6</v>
      </c>
      <c r="B1" s="69" t="s">
        <v>122</v>
      </c>
      <c r="C1" s="69" t="s">
        <v>55</v>
      </c>
      <c r="D1" s="69" t="s">
        <v>56</v>
      </c>
      <c r="E1" s="69"/>
      <c r="F1" s="69" t="s">
        <v>57</v>
      </c>
      <c r="G1" s="69"/>
      <c r="H1" s="69" t="s">
        <v>123</v>
      </c>
    </row>
    <row r="2" spans="1:8" ht="15" customHeight="1">
      <c r="A2" s="69"/>
      <c r="B2" s="69"/>
      <c r="C2" s="69"/>
      <c r="D2" s="2" t="s">
        <v>323</v>
      </c>
      <c r="E2" s="2" t="s">
        <v>329</v>
      </c>
      <c r="F2" s="2" t="s">
        <v>323</v>
      </c>
      <c r="G2" s="2" t="s">
        <v>329</v>
      </c>
      <c r="H2" s="69"/>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69" t="s">
        <v>6</v>
      </c>
      <c r="B1" s="69" t="s">
        <v>362</v>
      </c>
      <c r="C1" s="69" t="s">
        <v>55</v>
      </c>
      <c r="D1" s="69" t="s">
        <v>189</v>
      </c>
      <c r="E1" s="69" t="s">
        <v>190</v>
      </c>
      <c r="F1" s="69"/>
      <c r="G1" s="69" t="s">
        <v>191</v>
      </c>
      <c r="H1" s="69"/>
      <c r="I1" s="69" t="s">
        <v>363</v>
      </c>
    </row>
    <row r="2" spans="1:9" ht="15" customHeight="1">
      <c r="A2" s="69"/>
      <c r="B2" s="69"/>
      <c r="C2" s="69"/>
      <c r="D2" s="69"/>
      <c r="E2" s="2" t="s">
        <v>323</v>
      </c>
      <c r="F2" s="2" t="s">
        <v>329</v>
      </c>
      <c r="G2" s="2" t="s">
        <v>323</v>
      </c>
      <c r="H2" s="2" t="s">
        <v>329</v>
      </c>
      <c r="I2" s="69"/>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{'SheetId':'05a3e0c8-b8c2-4245-bdc5-cb015cdcc9dd','UId':'5086734e-a0d0-4d58-876e-69a858ce276d','Col':4,'Row':3,'Format':'numberic','Value':'4495911246','TargetCode':''}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{'SheetId':'05a3e0c8-b8c2-4245-bdc5-cb015cdcc9dd','UId':'029cf965-9b09-4194-b0b5-4869f2e51d8e','Col':5,'Row':3,'Format':'numberic','Value':'490433304','TargetCode':''}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{'SheetId':'05a3e0c8-b8c2-4245-bdc5-cb015cdcc9dd','UId':'76760a83-a967-414c-8b46-7968ec2d1f4f','Col':6,'Row':3,'Format':'numberic','Value':'1.56262276573556','TargetCode':''}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{'SheetId':'05a3e0c8-b8c2-4245-bdc5-cb015cdcc9dd','UId':'a68648a5-a844-412c-a65b-a9af514d131b','Col':4,'Row':5,'Format':'numberic','Value':'4495911246','TargetCode':''}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{'SheetId':'05a3e0c8-b8c2-4245-bdc5-cb015cdcc9dd','UId':'4f9f9fd1-76dc-40b0-988b-79c7f545b69a','Col':5,'Row':5,'Format':'numberic','Value':'490433304','TargetCode':''}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{'SheetId':'05a3e0c8-b8c2-4245-bdc5-cb015cdcc9dd','UId':'aba4a735-8425-4f46-b0de-610e35905392','Col':6,'Row':5,'Format':'numberic','Value':'1.56262276573556','TargetCode':''}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{'SheetId':'05a3e0c8-b8c2-4245-bdc5-cb015cdcc9dd','UId':'0746f070-e505-4322-84cb-9a1d8e73cd5a','Col':4,'Row':6,'Format':'numberic','Value':'32084005435','TargetCode':''}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{'SheetId':'05a3e0c8-b8c2-4245-bdc5-cb015cdcc9dd','UId':'c504e005-fd02-417d-944f-8b11c9a64007','Col':5,'Row':6,'Format':'numberic','Value':'42125525435','TargetCode':''}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{'SheetId':'05a3e0c8-b8c2-4245-bdc5-cb015cdcc9dd','UId':'3f872c9f-ae3c-432c-a0f7-f248432a33b5','Col':6,'Row':6,'Format':'numberic','Value':'0.509167607722662','TargetCode':''}</v>
      </c>
    </row>
    <row r="16" ht="12.75">
      <c r="A16" t="str">
        <f>CONCATENATE("{'SheetId':'05a3e0c8-b8c2-4245-bdc5-cb015cdcc9dd'",",","'UId':'74747177-3b68-424c-801d-d3b167ddab89'",",'Col':",COLUMN(BCTaiSan_06116!A10),",'Row':",ROW(BCTaiSan_06116!A10),",","'ColDynamic':",COLUMN(BCTaiSan_06116!A10),",","'RowDynamic':",ROW(BCTaiSan_06116!A10),",","'Format':'numberic'",",'Value':'",SUBSTITUTE(BCTaiSan_06116!A10,"'","\'"),"','TargetCode':''}")</f>
        <v>{'SheetId':'05a3e0c8-b8c2-4245-bdc5-cb015cdcc9dd','UId':'74747177-3b68-424c-801d-d3b167ddab89','Col':1,'Row':10,'ColDynamic':1,'RowDynamic':10,'Format':'numberic','Value':' ','TargetCode':''}</v>
      </c>
    </row>
    <row r="17" ht="12.75">
      <c r="A17" t="str">
        <f>CONCATENATE("{'SheetId':'05a3e0c8-b8c2-4245-bdc5-cb015cdcc9dd'",",","'UId':'85403805-b002-45de-9502-edab12beb055'",",'Col':",COLUMN(BCTaiSan_06116!B10),",'Row':",ROW(BCTaiSan_06116!B10),",","'ColDynamic':",COLUMN(BCTaiSan_06116!B10),",","'RowDynamic':",ROW(BCTaiSan_06116!B10),",","'Format':'string'",",'Value':'",SUBSTITUTE(BCTaiSan_06116!B10,"'","\'"),"','TargetCode':''}")</f>
        <v>{'SheetId':'05a3e0c8-b8c2-4245-bdc5-cb015cdcc9dd','UId':'85403805-b002-45de-9502-edab12beb055','Col':2,'Row':10,'ColDynamic':2,'RowDynamic':10,'Format':'string','Value':'Trái phiếu chưa niêm yết','TargetCode':''}</v>
      </c>
    </row>
    <row r="18" ht="12.75">
      <c r="A18" t="str">
        <f>CONCATENATE("{'SheetId':'05a3e0c8-b8c2-4245-bdc5-cb015cdcc9dd'",",","'UId':'4ae0df12-c594-4b96-b84f-7745f928d513'",",'Col':",COLUMN(BCTaiSan_06116!C10),",'Row':",ROW(BCTaiSan_06116!C10),",","'ColDynamic':",COLUMN(BCTaiSan_06116!C10),",","'RowDynamic':",ROW(BCTaiSan_06116!C10),",","'Format':'numberic'",",'Value':'",SUBSTITUTE(BCTaiSan_06116!C10,"'","\'"),"','TargetCode':''}")</f>
        <v>{'SheetId':'05a3e0c8-b8c2-4245-bdc5-cb015cdcc9dd','UId':'4ae0df12-c594-4b96-b84f-7745f928d513','Col':3,'Row':10,'ColDynamic':3,'RowDynamic':10,'Format':'numberic','Value':'2205.3','TargetCode':''}</v>
      </c>
    </row>
    <row r="19" ht="12.75">
      <c r="A19" t="str">
        <f>CONCATENATE("{'SheetId':'05a3e0c8-b8c2-4245-bdc5-cb015cdcc9dd'",",","'UId':'9bac1d95-cff9-4914-b300-7c520e0896d7'",",'Col':",COLUMN(BCTaiSan_06116!D10),",'Row':",ROW(BCTaiSan_06116!D10),",","'ColDynamic':",COLUMN(BCTaiSan_06116!D10),",","'RowDynamic':",ROW(BCTaiSan_06116!D10),",","'Format':'numberic'",",'Value':'",SUBSTITUTE(BCTaiSan_06116!D10,"'","\'"),"','TargetCode':''}")</f>
        <v>{'SheetId':'05a3e0c8-b8c2-4245-bdc5-cb015cdcc9dd','UId':'9bac1d95-cff9-4914-b300-7c520e0896d7','Col':4,'Row':10,'ColDynamic':4,'RowDynamic':10,'Format':'numberic','Value':'8081427275','TargetCode':''}</v>
      </c>
    </row>
    <row r="20" ht="12.75">
      <c r="A20" t="str">
        <f>CONCATENATE("{'SheetId':'05a3e0c8-b8c2-4245-bdc5-cb015cdcc9dd'",",","'UId':'b8654f84-be0d-475d-8ef8-f0856fcbdf23'",",'Col':",COLUMN(BCTaiSan_06116!E10),",'Row':",ROW(BCTaiSan_06116!E10),",","'ColDynamic':",COLUMN(BCTaiSan_06116!E10),",","'RowDynamic':",ROW(BCTaiSan_06116!E10),",","'Format':'numberic'",",'Value':'",SUBSTITUTE(BCTaiSan_06116!E10,"'","\'"),"','TargetCode':''}")</f>
        <v>{'SheetId':'05a3e0c8-b8c2-4245-bdc5-cb015cdcc9dd','UId':'b8654f84-be0d-475d-8ef8-f0856fcbdf23','Col':5,'Row':10,'ColDynamic':5,'RowDynamic':10,'Format':'numberic','Value':'8081427275','TargetCode':''}</v>
      </c>
    </row>
    <row r="21" ht="12.75">
      <c r="A21" t="str">
        <f>CONCATENATE("{'SheetId':'05a3e0c8-b8c2-4245-bdc5-cb015cdcc9dd'",",","'UId':'65a180f5-6323-4ca6-8d60-877e75fa08b1'",",'Col':",COLUMN(BCTaiSan_06116!F10),",'Row':",ROW(BCTaiSan_06116!F10),",","'ColDynamic':",COLUMN(BCTaiSan_06116!F7),",","'RowDynamic':",ROW(BCTaiSan_06116!F7),",","'Format':'numberic'",",'Value':'",SUBSTITUTE(BCTaiSan_06116!F10,"'","\'"),"','TargetCode':''}")</f>
        <v>{'SheetId':'05a3e0c8-b8c2-4245-bdc5-cb015cdcc9dd','UId':'65a180f5-6323-4ca6-8d60-877e75fa08b1','Col':6,'Row':10,'ColDynamic':6,'RowDynamic':7,'Format':'numberic','Value':'','TargetCode':''}</v>
      </c>
    </row>
    <row r="22" ht="12.75">
      <c r="A22" t="str">
        <f>CONCATENATE("{'SheetId':'05a3e0c8-b8c2-4245-bdc5-cb015cdcc9dd'",",","'UId':'1af5eca8-2cc5-421d-9386-73cea0ed87a4'",",'Col':",COLUMN(BCTaiSan_06116!D11),",'Row':",ROW(BCTaiSan_06116!D11),",","'Format':'numberic'",",'Value':'",SUBSTITUTE(BCTaiSan_06116!D11,"'","\'"),"','TargetCode':''}")</f>
        <v>{'SheetId':'05a3e0c8-b8c2-4245-bdc5-cb015cdcc9dd','UId':'1af5eca8-2cc5-421d-9386-73cea0ed87a4','Col':4,'Row':11,'Format':'numberic','Value':' ','TargetCode':''}</v>
      </c>
    </row>
    <row r="23" ht="12.75">
      <c r="A23" t="str">
        <f>CONCATENATE("{'SheetId':'05a3e0c8-b8c2-4245-bdc5-cb015cdcc9dd'",",","'UId':'e890b074-fbc2-483a-827e-af6444b868eb'",",'Col':",COLUMN(BCTaiSan_06116!E11),",'Row':",ROW(BCTaiSan_06116!E11),",","'Format':'numberic'",",'Value':'",SUBSTITUTE(BCTaiSan_06116!E11,"'","\'"),"','TargetCode':''}")</f>
        <v>{'SheetId':'05a3e0c8-b8c2-4245-bdc5-cb015cdcc9dd','UId':'e890b074-fbc2-483a-827e-af6444b868eb','Col':5,'Row':11,'Format':'numberic','Value':' ','TargetCode':''}</v>
      </c>
    </row>
    <row r="24" ht="12.75">
      <c r="A24" t="str">
        <f>CONCATENATE("{'SheetId':'05a3e0c8-b8c2-4245-bdc5-cb015cdcc9dd'",",","'UId':'be282106-3c34-42de-aecf-de0bcbe56ec2'",",'Col':",COLUMN(BCTaiSan_06116!F11),",'Row':",ROW(BCTaiSan_06116!F11),",","'Format':'numberic'",",'Value':'",SUBSTITUTE(BCTaiSan_06116!F11,"'","\'"),"','TargetCode':''}")</f>
        <v>{'SheetId':'05a3e0c8-b8c2-4245-bdc5-cb015cdcc9dd','UId':'be282106-3c34-42de-aecf-de0bcbe56ec2','Col':6,'Row':11,'Format':'numberic','Value':'','TargetCode':''}</v>
      </c>
    </row>
    <row r="25" ht="12.75">
      <c r="A25" t="str">
        <f>CONCATENATE("{'SheetId':'05a3e0c8-b8c2-4245-bdc5-cb015cdcc9dd'",",","'UId':'10b5c8b1-37e2-4776-9f56-6cca79e0d4a9'",",'Col':",COLUMN(BCTaiSan_06116!D12),",'Row':",ROW(BCTaiSan_06116!D12),",","'Format':'numberic'",",'Value':'",SUBSTITUTE(BCTaiSan_06116!D12,"'","\'"),"','TargetCode':''}")</f>
        <v>{'SheetId':'05a3e0c8-b8c2-4245-bdc5-cb015cdcc9dd','UId':'10b5c8b1-37e2-4776-9f56-6cca79e0d4a9','Col':4,'Row':12,'Format':'numberic','Value':'','TargetCode':''}</v>
      </c>
    </row>
    <row r="26" ht="12.75">
      <c r="A26" t="str">
        <f>CONCATENATE("{'SheetId':'05a3e0c8-b8c2-4245-bdc5-cb015cdcc9dd'",",","'UId':'1ca1dcdb-eb45-445e-a550-2d00bfa4f25d'",",'Col':",COLUMN(BCTaiSan_06116!E12),",'Row':",ROW(BCTaiSan_06116!E12),",","'Format':'numberic'",",'Value':'",SUBSTITUTE(BCTaiSan_06116!E12,"'","\'"),"','TargetCode':''}")</f>
        <v>{'SheetId':'05a3e0c8-b8c2-4245-bdc5-cb015cdcc9dd','UId':'1ca1dcdb-eb45-445e-a550-2d00bfa4f25d','Col':5,'Row':12,'Format':'numberic','Value':'','TargetCode':''}</v>
      </c>
    </row>
    <row r="27" ht="12.75">
      <c r="A27" t="str">
        <f>CONCATENATE("{'SheetId':'05a3e0c8-b8c2-4245-bdc5-cb015cdcc9dd'",",","'UId':'fb423272-1490-4ec6-a473-7bc0946478a3'",",'Col':",COLUMN(BCTaiSan_06116!F12),",'Row':",ROW(BCTaiSan_06116!F12),",","'Format':'numberic'",",'Value':'",SUBSTITUTE(BCTaiSan_06116!F12,"'","\'"),"','TargetCode':''}")</f>
        <v>{'SheetId':'05a3e0c8-b8c2-4245-bdc5-cb015cdcc9dd','UId':'fb423272-1490-4ec6-a473-7bc0946478a3','Col':6,'Row':12,'Format':'numberic','Value':'','TargetCode':''}</v>
      </c>
    </row>
    <row r="28" ht="12.75">
      <c r="A28" t="str">
        <f>CONCATENATE("{'SheetId':'05a3e0c8-b8c2-4245-bdc5-cb015cdcc9dd'",",","'UId':'53b62615-2ee9-424b-abdb-a9f37d45adeb'",",'Col':",COLUMN(BCTaiSan_06116!D13),",'Row':",ROW(BCTaiSan_06116!D13),",","'Format':'numberic'",",'Value':'",SUBSTITUTE(BCTaiSan_06116!D13,"'","\'"),"','TargetCode':''}")</f>
        <v>{'SheetId':'05a3e0c8-b8c2-4245-bdc5-cb015cdcc9dd','UId':'53b62615-2ee9-424b-abdb-a9f37d45adeb','Col':4,'Row':13,'Format':'numberic','Value':'225114932','TargetCode':''}</v>
      </c>
    </row>
    <row r="29" ht="12.75">
      <c r="A29" t="str">
        <f>CONCATENATE("{'SheetId':'05a3e0c8-b8c2-4245-bdc5-cb015cdcc9dd'",",","'UId':'7d8a49a6-8e34-4a45-8cfa-28e3004914a3'",",'Col':",COLUMN(BCTaiSan_06116!E13),",'Row':",ROW(BCTaiSan_06116!E13),",","'Format':'numberic'",",'Value':'",SUBSTITUTE(BCTaiSan_06116!E13,"'","\'"),"','TargetCode':''}")</f>
        <v>{'SheetId':'05a3e0c8-b8c2-4245-bdc5-cb015cdcc9dd','UId':'7d8a49a6-8e34-4a45-8cfa-28e3004914a3','Col':5,'Row':13,'Format':'numberic','Value':'129750152','TargetCode':''}</v>
      </c>
    </row>
    <row r="30" ht="12.75">
      <c r="A30" t="str">
        <f>CONCATENATE("{'SheetId':'05a3e0c8-b8c2-4245-bdc5-cb015cdcc9dd'",",","'UId':'af3460a7-973f-4fd3-96ef-0594dd487d70'",",'Col':",COLUMN(BCTaiSan_06116!F13),",'Row':",ROW(BCTaiSan_06116!F13),",","'Format':'numberic'",",'Value':'",SUBSTITUTE(BCTaiSan_06116!F13,"'","\'"),"','TargetCode':''}")</f>
        <v>{'SheetId':'05a3e0c8-b8c2-4245-bdc5-cb015cdcc9dd','UId':'af3460a7-973f-4fd3-96ef-0594dd487d70','Col':6,'Row':13,'Format':'numberic','Value':'1.86543589983603','TargetCode':''}</v>
      </c>
    </row>
    <row r="31" ht="12.75">
      <c r="A31" t="str">
        <f>CONCATENATE("{'SheetId':'05a3e0c8-b8c2-4245-bdc5-cb015cdcc9dd'",",","'UId':'84f01634-93af-47e4-8c10-02450a5caa19'",",'Col':",COLUMN(BCTaiSan_06116!D14),",'Row':",ROW(BCTaiSan_06116!D14),",","'Format':'numberic'",",'Value':'",SUBSTITUTE(BCTaiSan_06116!D14,"'","\'"),"','TargetCode':''}")</f>
        <v>{'SheetId':'05a3e0c8-b8c2-4245-bdc5-cb015cdcc9dd','UId':'84f01634-93af-47e4-8c10-02450a5caa19','Col':4,'Row':14,'Format':'numberic','Value':' ','TargetCode':''}</v>
      </c>
    </row>
    <row r="32" ht="12.75">
      <c r="A32" t="str">
        <f>CONCATENATE("{'SheetId':'05a3e0c8-b8c2-4245-bdc5-cb015cdcc9dd'",",","'UId':'1e02806d-2fd7-46f9-88b3-a19fa7014226'",",'Col':",COLUMN(BCTaiSan_06116!E14),",'Row':",ROW(BCTaiSan_06116!E14),",","'Format':'numberic'",",'Value':'",SUBSTITUTE(BCTaiSan_06116!E14,"'","\'"),"','TargetCode':''}")</f>
        <v>{'SheetId':'05a3e0c8-b8c2-4245-bdc5-cb015cdcc9dd','UId':'1e02806d-2fd7-46f9-88b3-a19fa7014226','Col':5,'Row':14,'Format':'numberic','Value':' ','TargetCode':''}</v>
      </c>
    </row>
    <row r="33" ht="12.75">
      <c r="A33" t="str">
        <f>CONCATENATE("{'SheetId':'05a3e0c8-b8c2-4245-bdc5-cb015cdcc9dd'",",","'UId':'216e6131-7846-4eb4-94c2-e8c500eb3be4'",",'Col':",COLUMN(BCTaiSan_06116!F14),",'Row':",ROW(BCTaiSan_06116!F14),",","'Format':'numberic'",",'Value':'",SUBSTITUTE(BCTaiSan_06116!F14,"'","\'"),"','TargetCode':''}")</f>
        <v>{'SheetId':'05a3e0c8-b8c2-4245-bdc5-cb015cdcc9dd','UId':'216e6131-7846-4eb4-94c2-e8c500eb3be4','Col':6,'Row':14,'Format':'numberic','Value':'','TargetCode':''}</v>
      </c>
    </row>
    <row r="34" ht="12.75">
      <c r="A34" t="str">
        <f>CONCATENATE("{'SheetId':'05a3e0c8-b8c2-4245-bdc5-cb015cdcc9dd'",",","'UId':'f00d4389-24d6-46ef-b84c-b255b38d6112'",",'Col':",COLUMN(BCTaiSan_06116!A16),",'Row':",ROW(BCTaiSan_06116!A16),",","'ColDynamic':",COLUMN(BCTaiSan_06116!A16),",","'RowDynamic':",ROW(BCTaiSan_06116!A16),",","'Format':'numberic'",",'Value':'",SUBSTITUTE(BCTaiSan_06116!A16,"'","\'"),"','TargetCode':''}")</f>
        <v>{'SheetId':'05a3e0c8-b8c2-4245-bdc5-cb015cdcc9dd','UId':'f00d4389-24d6-46ef-b84c-b255b38d6112','Col':1,'Row':16,'ColDynamic':1,'RowDynamic':16,'Format':'numberic','Value':' ','TargetCode':''}</v>
      </c>
    </row>
    <row r="35" ht="12.75">
      <c r="A35" t="str">
        <f>CONCATENATE("{'SheetId':'05a3e0c8-b8c2-4245-bdc5-cb015cdcc9dd'",",","'UId':'8029d3f9-9963-49f6-8017-ad2247892dec'",",'Col':",COLUMN(BCTaiSan_06116!B16),",'Row':",ROW(BCTaiSan_06116!B16),",","'ColDynamic':",COLUMN(BCTaiSan_06116!B16),",","'RowDynamic':",ROW(BCTaiSan_06116!B16),",","'Format':'string'",",'Value':'",SUBSTITUTE(BCTaiSan_06116!B16,"'","\'"),"','TargetCode':''}")</f>
        <v>{'SheetId':'05a3e0c8-b8c2-4245-bdc5-cb015cdcc9dd','UId':'8029d3f9-9963-49f6-8017-ad2247892dec','Col':2,'Row':16,'ColDynamic':2,'RowDynamic':16,'Format':'string','Value':'...','TargetCode':''}</v>
      </c>
    </row>
    <row r="36" ht="12.75">
      <c r="A36" t="str">
        <f>CONCATENATE("{'SheetId':'05a3e0c8-b8c2-4245-bdc5-cb015cdcc9dd'",",","'UId':'6de69714-5551-4614-bd61-b59346d49d31'",",'Col':",COLUMN(BCTaiSan_06116!C16),",'Row':",ROW(BCTaiSan_06116!C16),",","'ColDynamic':",COLUMN(BCTaiSan_06116!C16),",","'RowDynamic':",ROW(BCTaiSan_06116!C16),",","'Format':'numberic'",",'Value':'",SUBSTITUTE(BCTaiSan_06116!C16,"'","\'"),"','TargetCode':''}")</f>
        <v>{'SheetId':'05a3e0c8-b8c2-4245-bdc5-cb015cdcc9dd','UId':'6de69714-5551-4614-bd61-b59346d49d31','Col':3,'Row':16,'ColDynamic':3,'RowDynamic':16,'Format':'numberic','Value':'','TargetCode':''}</v>
      </c>
    </row>
    <row r="37" ht="12.75">
      <c r="A37" t="str">
        <f>CONCATENATE("{'SheetId':'05a3e0c8-b8c2-4245-bdc5-cb015cdcc9dd'",",","'UId':'0b6e0da5-2823-49c8-80df-d27664af4744'",",'Col':",COLUMN(BCTaiSan_06116!D16),",'Row':",ROW(BCTaiSan_06116!D16),",","'ColDynamic':",COLUMN(BCTaiSan_06116!D16),",","'RowDynamic':",ROW(BCTaiSan_06116!D16),",","'Format':'numberic'",",'Value':'",SUBSTITUTE(BCTaiSan_06116!D16,"'","\'"),"','TargetCode':''}")</f>
        <v>{'SheetId':'05a3e0c8-b8c2-4245-bdc5-cb015cdcc9dd','UId':'0b6e0da5-2823-49c8-80df-d27664af4744','Col':4,'Row':16,'ColDynamic':4,'RowDynamic':16,'Format':'numberic','Value':' ','TargetCode':''}</v>
      </c>
    </row>
    <row r="38" ht="12.75">
      <c r="A38" t="str">
        <f>CONCATENATE("{'SheetId':'05a3e0c8-b8c2-4245-bdc5-cb015cdcc9dd'",",","'UId':'d9504a64-da4c-4866-b916-b94827151f1d'",",'Col':",COLUMN(BCTaiSan_06116!E16),",'Row':",ROW(BCTaiSan_06116!E16),",","'ColDynamic':",COLUMN(BCTaiSan_06116!E16),",","'RowDynamic':",ROW(BCTaiSan_06116!E16),",","'Format':'numberic'",",'Value':'",SUBSTITUTE(BCTaiSan_06116!E16,"'","\'"),"','TargetCode':''}")</f>
        <v>{'SheetId':'05a3e0c8-b8c2-4245-bdc5-cb015cdcc9dd','UId':'d9504a64-da4c-4866-b916-b94827151f1d','Col':5,'Row':16,'ColDynamic':5,'RowDynamic':16,'Format':'numberic','Value':' ','TargetCode':''}</v>
      </c>
    </row>
    <row r="39" ht="12.75">
      <c r="A39" t="str">
        <f>CONCATENATE("{'SheetId':'05a3e0c8-b8c2-4245-bdc5-cb015cdcc9dd'",",","'UId':'035ad208-7122-4bbb-9705-535ddfe1c24f'",",'Col':",COLUMN(BCTaiSan_06116!F16),",'Row':",ROW(BCTaiSan_06116!F16),",","'ColDynamic':",COLUMN(BCTaiSan_06116!F15),",","'RowDynamic':",ROW(BCTaiSan_06116!F15),",","'Format':'numberic'",",'Value':'",SUBSTITUTE(BCTaiSan_06116!F16,"'","\'"),"','TargetCode':''}")</f>
        <v>{'SheetId':'05a3e0c8-b8c2-4245-bdc5-cb015cdcc9dd','UId':'035ad208-7122-4bbb-9705-535ddfe1c24f','Col':6,'Row':16,'ColDynamic':6,'RowDynamic':15,'Format':'numberic','Value':'','TargetCode':''}</v>
      </c>
    </row>
    <row r="40" ht="12.75">
      <c r="A40" t="str">
        <f>CONCATENATE("{'SheetId':'05a3e0c8-b8c2-4245-bdc5-cb015cdcc9dd'",",","'UId':'280c9954-a84f-4650-8950-11fdd4a9c3e8'",",'Col':",COLUMN(BCTaiSan_06116!D17),",'Row':",ROW(BCTaiSan_06116!D17),",","'Format':'numberic'",",'Value':'",SUBSTITUTE(BCTaiSan_06116!D17,"'","\'"),"','TargetCode':''}")</f>
        <v>{'SheetId':'05a3e0c8-b8c2-4245-bdc5-cb015cdcc9dd','UId':'280c9954-a84f-4650-8950-11fdd4a9c3e8','Col':4,'Row':17,'Format':'numberic','Value':'4844565000','TargetCode':''}</v>
      </c>
    </row>
    <row r="41" ht="12.75">
      <c r="A41" t="str">
        <f>CONCATENATE("{'SheetId':'05a3e0c8-b8c2-4245-bdc5-cb015cdcc9dd'",",","'UId':'eada7c25-d8ea-4e2b-a020-6a503e31332f'",",'Col':",COLUMN(BCTaiSan_06116!E17),",'Row':",ROW(BCTaiSan_06116!E17),",","'Format':'numberic'",",'Value':'",SUBSTITUTE(BCTaiSan_06116!E17,"'","\'"),"','TargetCode':''}")</f>
        <v>{'SheetId':'05a3e0c8-b8c2-4245-bdc5-cb015cdcc9dd','UId':'eada7c25-d8ea-4e2b-a020-6a503e31332f','Col':5,'Row':17,'Format':'numberic','Value':'3634895000','TargetCode':''}</v>
      </c>
    </row>
    <row r="42" ht="12.75">
      <c r="A42" t="str">
        <f>CONCATENATE("{'SheetId':'05a3e0c8-b8c2-4245-bdc5-cb015cdcc9dd'",",","'UId':'55964ce1-d6cc-4485-a817-49c1edd96aea'",",'Col':",COLUMN(BCTaiSan_06116!F17),",'Row':",ROW(BCTaiSan_06116!F17),",","'Format':'numberic'",",'Value':'",SUBSTITUTE(BCTaiSan_06116!F17,"'","\'"),"','TargetCode':''}")</f>
        <v>{'SheetId':'05a3e0c8-b8c2-4245-bdc5-cb015cdcc9dd','UId':'55964ce1-d6cc-4485-a817-49c1edd96aea','Col':6,'Row':17,'Format':'numberic','Value':'','TargetCode':''}</v>
      </c>
    </row>
    <row r="43" ht="12.75">
      <c r="A43" t="str">
        <f>CONCATENATE("{'SheetId':'05a3e0c8-b8c2-4245-bdc5-cb015cdcc9dd'",",","'UId':'7c844cf2-d9f0-4598-8de4-f350c98010c7'",",'Col':",COLUMN(BCTaiSan_06116!A19),",'Row':",ROW(BCTaiSan_06116!A19),",","'ColDynamic':",COLUMN(BCTaiSan_06116!A19),",","'RowDynamic':",ROW(BCTaiSan_06116!A19),",","'Format':'numberic'",",'Value':'",SUBSTITUTE(BCTaiSan_06116!A19,"'","\'"),"','TargetCode':''}")</f>
        <v>{'SheetId':'05a3e0c8-b8c2-4245-bdc5-cb015cdcc9dd','UId':'7c844cf2-d9f0-4598-8de4-f350c98010c7','Col':1,'Row':19,'ColDynamic':1,'RowDynamic':19,'Format':'numberic','Value':' ','TargetCode':''}</v>
      </c>
    </row>
    <row r="44" ht="12.75">
      <c r="A44" t="str">
        <f>CONCATENATE("{'SheetId':'05a3e0c8-b8c2-4245-bdc5-cb015cdcc9dd'",",","'UId':'3335b12e-e7c2-4c89-914a-32f761e8f3ff'",",'Col':",COLUMN(BCTaiSan_06116!B19),",'Row':",ROW(BCTaiSan_06116!B19),",","'ColDynamic':",COLUMN(BCTaiSan_06116!B19),",","'RowDynamic':",ROW(BCTaiSan_06116!B19),",","'Format':'string'",",'Value':'",SUBSTITUTE(BCTaiSan_06116!B19,"'","\'"),"','TargetCode':''}")</f>
        <v>{'SheetId':'05a3e0c8-b8c2-4245-bdc5-cb015cdcc9dd','UId':'3335b12e-e7c2-4c89-914a-32f761e8f3ff','Col':2,'Row':19,'ColDynamic':2,'RowDynamic':19,'Format':'string','Value':'...','TargetCode':''}</v>
      </c>
    </row>
    <row r="45" ht="12.75">
      <c r="A45" t="str">
        <f>CONCATENATE("{'SheetId':'05a3e0c8-b8c2-4245-bdc5-cb015cdcc9dd'",",","'UId':'eb9af731-a3bb-4bf9-b037-b5e346ba9e72'",",'Col':",COLUMN(BCTaiSan_06116!C19),",'Row':",ROW(BCTaiSan_06116!C19),",","'ColDynamic':",COLUMN(BCTaiSan_06116!C19),",","'RowDynamic':",ROW(BCTaiSan_06116!C19),",","'Format':'numberic'",",'Value':'",SUBSTITUTE(BCTaiSan_06116!C19,"'","\'"),"','TargetCode':''}")</f>
        <v>{'SheetId':'05a3e0c8-b8c2-4245-bdc5-cb015cdcc9dd','UId':'eb9af731-a3bb-4bf9-b037-b5e346ba9e72','Col':3,'Row':19,'ColDynamic':3,'RowDynamic':19,'Format':'numberic','Value':'','TargetCode':''}</v>
      </c>
    </row>
    <row r="46" ht="12.75">
      <c r="A46" t="str">
        <f>CONCATENATE("{'SheetId':'05a3e0c8-b8c2-4245-bdc5-cb015cdcc9dd'",",","'UId':'d6552d87-9986-4ee2-8bca-c8164e4bf70d'",",'Col':",COLUMN(BCTaiSan_06116!D19),",'Row':",ROW(BCTaiSan_06116!D19),",","'ColDynamic':",COLUMN(BCTaiSan_06116!D19),",","'RowDynamic':",ROW(BCTaiSan_06116!D19),",","'Format':'numberic'",",'Value':'",SUBSTITUTE(BCTaiSan_06116!D19,"'","\'"),"','TargetCode':''}")</f>
        <v>{'SheetId':'05a3e0c8-b8c2-4245-bdc5-cb015cdcc9dd','UId':'d6552d87-9986-4ee2-8bca-c8164e4bf70d','Col':4,'Row':19,'ColDynamic':4,'RowDynamic':19,'Format':'numberic','Value':' ','TargetCode':''}</v>
      </c>
    </row>
    <row r="47" ht="12.75">
      <c r="A47" t="str">
        <f>CONCATENATE("{'SheetId':'05a3e0c8-b8c2-4245-bdc5-cb015cdcc9dd'",",","'UId':'1907421d-5e2b-48f4-9488-1672141ee50f'",",'Col':",COLUMN(BCTaiSan_06116!E19),",'Row':",ROW(BCTaiSan_06116!E19),",","'ColDynamic':",COLUMN(BCTaiSan_06116!E19),",","'RowDynamic':",ROW(BCTaiSan_06116!E19),",","'Format':'numberic'",",'Value':'",SUBSTITUTE(BCTaiSan_06116!E19,"'","\'"),"','TargetCode':''}")</f>
        <v>{'SheetId':'05a3e0c8-b8c2-4245-bdc5-cb015cdcc9dd','UId':'1907421d-5e2b-48f4-9488-1672141ee50f','Col':5,'Row':19,'ColDynamic':5,'RowDynamic':19,'Format':'numberic','Value':' ','TargetCode':''}</v>
      </c>
    </row>
    <row r="48" ht="12.75">
      <c r="A48" t="str">
        <f>CONCATENATE("{'SheetId':'05a3e0c8-b8c2-4245-bdc5-cb015cdcc9dd'",",","'UId':'e89baa38-f756-4f7e-bbac-40c57c7c6e00'",",'Col':",COLUMN(BCTaiSan_06116!F19),",'Row':",ROW(BCTaiSan_06116!F19),",","'ColDynamic':",COLUMN(BCTaiSan_06116!F18),",","'RowDynamic':",ROW(BCTaiSan_06116!F18),",","'Format':'numberic'",",'Value':'",SUBSTITUTE(BCTaiSan_06116!F19,"'","\'"),"','TargetCode':''}")</f>
        <v>{'SheetId':'05a3e0c8-b8c2-4245-bdc5-cb015cdcc9dd','UId':'e89baa38-f756-4f7e-bbac-40c57c7c6e00','Col':6,'Row':19,'ColDynamic':6,'RowDynamic':18,'Format':'numberic','Value':'','TargetCode':''}</v>
      </c>
    </row>
    <row r="49" ht="12.75">
      <c r="A49" t="str">
        <f>CONCATENATE("{'SheetId':'05a3e0c8-b8c2-4245-bdc5-cb015cdcc9dd'",",","'UId':'bf9262a8-27c7-4fec-8b63-7915d0356d2c'",",'Col':",COLUMN(BCTaiSan_06116!D20),",'Row':",ROW(BCTaiSan_06116!D20),",","'Format':'numberic'",",'Value':'",SUBSTITUTE(BCTaiSan_06116!D20,"'","\'"),"','TargetCode':''}")</f>
        <v>{'SheetId':'05a3e0c8-b8c2-4245-bdc5-cb015cdcc9dd','UId':'bf9262a8-27c7-4fec-8b63-7915d0356d2c','Col':4,'Row':20,'Format':'numberic','Value':'12575344','TargetCode':''}</v>
      </c>
    </row>
    <row r="50" ht="12.75">
      <c r="A50" t="str">
        <f>CONCATENATE("{'SheetId':'05a3e0c8-b8c2-4245-bdc5-cb015cdcc9dd'",",","'UId':'adecbbe7-cc33-4dd4-9f55-02a7cf5dd3ff'",",'Col':",COLUMN(BCTaiSan_06116!E20),",'Row':",ROW(BCTaiSan_06116!E20),",","'Format':'numberic'",",'Value':'",SUBSTITUTE(BCTaiSan_06116!E20,"'","\'"),"','TargetCode':''}")</f>
        <v>{'SheetId':'05a3e0c8-b8c2-4245-bdc5-cb015cdcc9dd','UId':'adecbbe7-cc33-4dd4-9f55-02a7cf5dd3ff','Col':5,'Row':20,'Format':'numberic','Value':'13726028','TargetCode':''}</v>
      </c>
    </row>
    <row r="51" ht="12.75">
      <c r="A51" t="str">
        <f>CONCATENATE("{'SheetId':'05a3e0c8-b8c2-4245-bdc5-cb015cdcc9dd'",",","'UId':'c23a4c12-568c-41e9-ad0d-ea8667b24dfd'",",'Col':",COLUMN(BCTaiSan_06116!F20),",'Row':",ROW(BCTaiSan_06116!F20),",","'Format':'numberic'",",'Value':'",SUBSTITUTE(BCTaiSan_06116!F20,"'","\'"),"','TargetCode':''}")</f>
        <v>{'SheetId':'05a3e0c8-b8c2-4245-bdc5-cb015cdcc9dd','UId':'c23a4c12-568c-41e9-ad0d-ea8667b24dfd','Col':6,'Row':20,'Format':'numberic','Value':'1','TargetCode':''}</v>
      </c>
    </row>
    <row r="52" ht="12.75">
      <c r="A52" t="str">
        <f>CONCATENATE("{'SheetId':'05a3e0c8-b8c2-4245-bdc5-cb015cdcc9dd'",",","'UId':'3a5dbe8a-a5bb-4660-a022-4ff64633e32c'",",'Col':",COLUMN(BCTaiSan_06116!A22),",'Row':",ROW(BCTaiSan_06116!A22),",","'ColDynamic':",COLUMN(BCTaiSan_06116!A22),",","'RowDynamic':",ROW(BCTaiSan_06116!A22),",","'Format':'numberic'",",'Value':'",SUBSTITUTE(BCTaiSan_06116!A22,"'","\'"),"','TargetCode':''}")</f>
        <v>{'SheetId':'05a3e0c8-b8c2-4245-bdc5-cb015cdcc9dd','UId':'3a5dbe8a-a5bb-4660-a022-4ff64633e32c','Col':1,'Row':22,'ColDynamic':1,'RowDynamic':22,'Format':'numberic','Value':'','TargetCode':''}</v>
      </c>
    </row>
    <row r="53" ht="12.75">
      <c r="A53" t="str">
        <f>CONCATENATE("{'SheetId':'05a3e0c8-b8c2-4245-bdc5-cb015cdcc9dd'",",","'UId':'4ef5a6e7-2d37-4db6-8cfc-6ddd958d57e6'",",'Col':",COLUMN(BCTaiSan_06116!B22),",'Row':",ROW(BCTaiSan_06116!B22),",","'ColDynamic':",COLUMN(BCTaiSan_06116!B22),",","'RowDynamic':",ROW(BCTaiSan_06116!B22),",","'Format':'string'",",'Value':'",SUBSTITUTE(BCTaiSan_06116!B22,"'","\'"),"','TargetCode':''}")</f>
        <v>{'SheetId':'05a3e0c8-b8c2-4245-bdc5-cb015cdcc9dd','UId':'4ef5a6e7-2d37-4db6-8cfc-6ddd958d57e6','Col':2,'Row':22,'ColDynamic':2,'RowDynamic':22,'Format':'string','Value':'...','TargetCode':''}</v>
      </c>
    </row>
    <row r="54" ht="12.75">
      <c r="A54" t="str">
        <f>CONCATENATE("{'SheetId':'05a3e0c8-b8c2-4245-bdc5-cb015cdcc9dd'",",","'UId':'c2e6b08b-c6e9-42d3-90cd-afbc67b815fb'",",'Col':",COLUMN(BCTaiSan_06116!C22),",'Row':",ROW(BCTaiSan_06116!C22),",","'ColDynamic':",COLUMN(BCTaiSan_06116!C22),",","'RowDynamic':",ROW(BCTaiSan_06116!C22),",","'Format':'numberic'",",'Value':'",SUBSTITUTE(BCTaiSan_06116!C22,"'","\'"),"','TargetCode':''}")</f>
        <v>{'SheetId':'05a3e0c8-b8c2-4245-bdc5-cb015cdcc9dd','UId':'c2e6b08b-c6e9-42d3-90cd-afbc67b815fb','Col':3,'Row':22,'ColDynamic':3,'RowDynamic':22,'Format':'numberic','Value':'','TargetCode':''}</v>
      </c>
    </row>
    <row r="55" ht="12.75">
      <c r="A55" t="str">
        <f>CONCATENATE("{'SheetId':'05a3e0c8-b8c2-4245-bdc5-cb015cdcc9dd'",",","'UId':'74b4ba21-1763-4df9-9082-cd41ec9ee4cb'",",'Col':",COLUMN(BCTaiSan_06116!D22),",'Row':",ROW(BCTaiSan_06116!D22),",","'ColDynamic':",COLUMN(BCTaiSan_06116!D22),",","'RowDynamic':",ROW(BCTaiSan_06116!D22),",","'Format':'numberic'",",'Value':'",SUBSTITUTE(BCTaiSan_06116!D22,"'","\'"),"','TargetCode':''}")</f>
        <v>{'SheetId':'05a3e0c8-b8c2-4245-bdc5-cb015cdcc9dd','UId':'74b4ba21-1763-4df9-9082-cd41ec9ee4cb','Col':4,'Row':22,'ColDynamic':4,'RowDynamic':22,'Format':'numberic','Value':'','TargetCode':''}</v>
      </c>
    </row>
    <row r="56" ht="12.75">
      <c r="A56" t="str">
        <f>CONCATENATE("{'SheetId':'05a3e0c8-b8c2-4245-bdc5-cb015cdcc9dd'",",","'UId':'04481fe7-fb11-470b-bd7e-6ceed8478463'",",'Col':",COLUMN(BCTaiSan_06116!E22),",'Row':",ROW(BCTaiSan_06116!E22),",","'ColDynamic':",COLUMN(BCTaiSan_06116!E22),",","'RowDynamic':",ROW(BCTaiSan_06116!E22),",","'Format':'numberic'",",'Value':'",SUBSTITUTE(BCTaiSan_06116!E22,"'","\'"),"','TargetCode':''}")</f>
        <v>{'SheetId':'05a3e0c8-b8c2-4245-bdc5-cb015cdcc9dd','UId':'04481fe7-fb11-470b-bd7e-6ceed8478463','Col':5,'Row':22,'ColDynamic':5,'RowDynamic':22,'Format':'numberic','Value':'','TargetCode':''}</v>
      </c>
    </row>
    <row r="57" ht="12.75">
      <c r="A57" t="str">
        <f>CONCATENATE("{'SheetId':'05a3e0c8-b8c2-4245-bdc5-cb015cdcc9dd'",",","'UId':'48f9fc47-9ffb-4e66-ab17-0f79ee8bd0f6'",",'Col':",COLUMN(BCTaiSan_06116!F22),",'Row':",ROW(BCTaiSan_06116!F22),",","'ColDynamic':",COLUMN(BCTaiSan_06116!F21),",","'RowDynamic':",ROW(BCTaiSan_06116!F21),",","'Format':'numberic'",",'Value':'",SUBSTITUTE(BCTaiSan_06116!F22,"'","\'"),"','TargetCode':''}")</f>
        <v>{'SheetId':'05a3e0c8-b8c2-4245-bdc5-cb015cdcc9dd','UId':'48f9fc47-9ffb-4e66-ab17-0f79ee8bd0f6','Col':6,'Row':22,'ColDynamic':6,'RowDynamic':21,'Format':'numberic','Value':'','TargetCode':''}</v>
      </c>
    </row>
    <row r="58" ht="12.75">
      <c r="A58" t="str">
        <f>CONCATENATE("{'SheetId':'05a3e0c8-b8c2-4245-bdc5-cb015cdcc9dd'",",","'UId':'84b0df7d-89c8-4f25-bffe-7dc20e7801a6'",",'Col':",COLUMN(BCTaiSan_06116!D23),",'Row':",ROW(BCTaiSan_06116!D23),",","'Format':'numberic'",",'Value':'",SUBSTITUTE(BCTaiSan_06116!D23,"'","\'"),"','TargetCode':''}")</f>
        <v>{'SheetId':'05a3e0c8-b8c2-4245-bdc5-cb015cdcc9dd','UId':'84b0df7d-89c8-4f25-bffe-7dc20e7801a6','Col':4,'Row':23,'Format':'numberic','Value':' ','TargetCode':''}</v>
      </c>
    </row>
    <row r="59" ht="12.75">
      <c r="A59" t="str">
        <f>CONCATENATE("{'SheetId':'05a3e0c8-b8c2-4245-bdc5-cb015cdcc9dd'",",","'UId':'e1a4ea63-f89b-43bf-96d7-5098ca6737bc'",",'Col':",COLUMN(BCTaiSan_06116!E23),",'Row':",ROW(BCTaiSan_06116!E23),",","'Format':'numberic'",",'Value':'",SUBSTITUTE(BCTaiSan_06116!E23,"'","\'"),"','TargetCode':''}")</f>
        <v>{'SheetId':'05a3e0c8-b8c2-4245-bdc5-cb015cdcc9dd','UId':'e1a4ea63-f89b-43bf-96d7-5098ca6737bc','Col':5,'Row':23,'Format':'numberic','Value':' ','TargetCode':''}</v>
      </c>
    </row>
    <row r="60" ht="12.75">
      <c r="A60" t="str">
        <f>CONCATENATE("{'SheetId':'05a3e0c8-b8c2-4245-bdc5-cb015cdcc9dd'",",","'UId':'192f811c-d08c-4dd4-b36b-d9cf7b98f83f'",",'Col':",COLUMN(BCTaiSan_06116!F23),",'Row':",ROW(BCTaiSan_06116!F23),",","'Format':'numberic'",",'Value':'",SUBSTITUTE(BCTaiSan_06116!F23,"'","\'"),"','TargetCode':''}")</f>
        <v>{'SheetId':'05a3e0c8-b8c2-4245-bdc5-cb015cdcc9dd','UId':'192f811c-d08c-4dd4-b36b-d9cf7b98f83f','Col':6,'Row':23,'Format':'numberic','Value':'','TargetCode':''}</v>
      </c>
    </row>
    <row r="61" ht="12.75">
      <c r="A61" t="str">
        <f>CONCATENATE("{'SheetId':'05a3e0c8-b8c2-4245-bdc5-cb015cdcc9dd'",",","'UId':'a18b72be-6573-40f7-83d8-235bd98dc8a0'",",'Col':",COLUMN(BCTaiSan_06116!A25),",'Row':",ROW(BCTaiSan_06116!A25),",","'ColDynamic':",COLUMN(BCTaiSan_06116!A25),",","'RowDynamic':",ROW(BCTaiSan_06116!A25),",","'Format':'numberic'",",'Value':'",SUBSTITUTE(BCTaiSan_06116!A25,"'","\'"),"','TargetCode':''}")</f>
        <v>{'SheetId':'05a3e0c8-b8c2-4245-bdc5-cb015cdcc9dd','UId':'a18b72be-6573-40f7-83d8-235bd98dc8a0','Col':1,'Row':25,'ColDynamic':1,'RowDynamic':25,'Format':'numberic','Value':'','TargetCode':''}</v>
      </c>
    </row>
    <row r="62" ht="12.75">
      <c r="A62" t="str">
        <f>CONCATENATE("{'SheetId':'05a3e0c8-b8c2-4245-bdc5-cb015cdcc9dd'",",","'UId':'6a36e59b-e40a-4ae3-a5d6-bae2a9957b10'",",'Col':",COLUMN(BCTaiSan_06116!B25),",'Row':",ROW(BCTaiSan_06116!B25),",","'ColDynamic':",COLUMN(BCTaiSan_06116!B25),",","'RowDynamic':",ROW(BCTaiSan_06116!B25),",","'Format':'string'",",'Value':'",SUBSTITUTE(BCTaiSan_06116!B25,"'","\'"),"','TargetCode':''}")</f>
        <v>{'SheetId':'05a3e0c8-b8c2-4245-bdc5-cb015cdcc9dd','UId':'6a36e59b-e40a-4ae3-a5d6-bae2a9957b10','Col':2,'Row':25,'ColDynamic':2,'RowDynamic':25,'Format':'string','Value':'...','TargetCode':''}</v>
      </c>
    </row>
    <row r="63" ht="12.75">
      <c r="A63" t="str">
        <f>CONCATENATE("{'SheetId':'05a3e0c8-b8c2-4245-bdc5-cb015cdcc9dd'",",","'UId':'62277738-1094-4493-b79c-25de60017a70'",",'Col':",COLUMN(BCTaiSan_06116!C25),",'Row':",ROW(BCTaiSan_06116!C25),",","'ColDynamic':",COLUMN(BCTaiSan_06116!C25),",","'RowDynamic':",ROW(BCTaiSan_06116!C25),",","'Format':'numberic'",",'Value':'",SUBSTITUTE(BCTaiSan_06116!C25,"'","\'"),"','TargetCode':''}")</f>
        <v>{'SheetId':'05a3e0c8-b8c2-4245-bdc5-cb015cdcc9dd','UId':'62277738-1094-4493-b79c-25de60017a70','Col':3,'Row':25,'ColDynamic':3,'RowDynamic':25,'Format':'numberic','Value':'','TargetCode':''}</v>
      </c>
    </row>
    <row r="64" ht="12.75">
      <c r="A64" t="str">
        <f>CONCATENATE("{'SheetId':'05a3e0c8-b8c2-4245-bdc5-cb015cdcc9dd'",",","'UId':'61ee1368-600c-4431-a0ab-6fbcca798c17'",",'Col':",COLUMN(BCTaiSan_06116!D25),",'Row':",ROW(BCTaiSan_06116!D25),",","'ColDynamic':",COLUMN(BCTaiSan_06116!D25),",","'RowDynamic':",ROW(BCTaiSan_06116!D25),",","'Format':'numberic'",",'Value':'",SUBSTITUTE(BCTaiSan_06116!D25,"'","\'"),"','TargetCode':''}")</f>
        <v>{'SheetId':'05a3e0c8-b8c2-4245-bdc5-cb015cdcc9dd','UId':'61ee1368-600c-4431-a0ab-6fbcca798c17','Col':4,'Row':25,'ColDynamic':4,'RowDynamic':25,'Format':'numberic','Value':'','TargetCode':''}</v>
      </c>
    </row>
    <row r="65" ht="12.75">
      <c r="A65" t="str">
        <f>CONCATENATE("{'SheetId':'05a3e0c8-b8c2-4245-bdc5-cb015cdcc9dd'",",","'UId':'6928f17d-4e02-44a3-bb60-e84557b8b46c'",",'Col':",COLUMN(BCTaiSan_06116!E25),",'Row':",ROW(BCTaiSan_06116!E25),",","'ColDynamic':",COLUMN(BCTaiSan_06116!E25),",","'RowDynamic':",ROW(BCTaiSan_06116!E25),",","'Format':'numberic'",",'Value':'",SUBSTITUTE(BCTaiSan_06116!E25,"'","\'"),"','TargetCode':''}")</f>
        <v>{'SheetId':'05a3e0c8-b8c2-4245-bdc5-cb015cdcc9dd','UId':'6928f17d-4e02-44a3-bb60-e84557b8b46c','Col':5,'Row':25,'ColDynamic':5,'RowDynamic':25,'Format':'numberic','Value':'','TargetCode':''}</v>
      </c>
    </row>
    <row r="66" ht="12.75">
      <c r="A66" t="str">
        <f>CONCATENATE("{'SheetId':'05a3e0c8-b8c2-4245-bdc5-cb015cdcc9dd'",",","'UId':'171b80e5-4951-4136-a3c2-cf03b28dd055'",",'Col':",COLUMN(BCTaiSan_06116!F25),",'Row':",ROW(BCTaiSan_06116!F25),",","'ColDynamic':",COLUMN(BCTaiSan_06116!F24),",","'RowDynamic':",ROW(BCTaiSan_06116!F24),",","'Format':'numberic'",",'Value':'",SUBSTITUTE(BCTaiSan_06116!F25,"'","\'"),"','TargetCode':''}")</f>
        <v>{'SheetId':'05a3e0c8-b8c2-4245-bdc5-cb015cdcc9dd','UId':'171b80e5-4951-4136-a3c2-cf03b28dd055','Col':6,'Row':25,'ColDynamic':6,'RowDynamic':24,'Format':'numberic','Value':'','TargetCode':''}</v>
      </c>
    </row>
    <row r="67" ht="12.75">
      <c r="A67" t="str">
        <f>CONCATENATE("{'SheetId':'05a3e0c8-b8c2-4245-bdc5-cb015cdcc9dd'",",","'UId':'b1ef7a1d-0bab-4e60-a259-17ad33c5902d'",",'Col':",COLUMN(BCTaiSan_06116!D26),",'Row':",ROW(BCTaiSan_06116!D26),",","'Format':'numberic'",",'Value':'",SUBSTITUTE(BCTaiSan_06116!D26,"'","\'"),"','TargetCode':''}")</f>
        <v>{'SheetId':'05a3e0c8-b8c2-4245-bdc5-cb015cdcc9dd','UId':'b1ef7a1d-0bab-4e60-a259-17ad33c5902d','Col':4,'Row':26,'Format':'numberic','Value':'41662171957','TargetCode':''}</v>
      </c>
    </row>
    <row r="68" ht="12.75">
      <c r="A68" t="str">
        <f>CONCATENATE("{'SheetId':'05a3e0c8-b8c2-4245-bdc5-cb015cdcc9dd'",",","'UId':'dab0ba08-c564-4776-8319-11ed358c7cfb'",",'Col':",COLUMN(BCTaiSan_06116!E26),",'Row':",ROW(BCTaiSan_06116!E26),",","'Format':'numberic'",",'Value':'",SUBSTITUTE(BCTaiSan_06116!E26,"'","\'"),"','TargetCode':''}")</f>
        <v>{'SheetId':'05a3e0c8-b8c2-4245-bdc5-cb015cdcc9dd','UId':'dab0ba08-c564-4776-8319-11ed358c7cfb','Col':5,'Row':26,'Format':'numberic','Value':'46394329919','TargetCode':''}</v>
      </c>
    </row>
    <row r="69" ht="12.75">
      <c r="A69" t="str">
        <f>CONCATENATE("{'SheetId':'05a3e0c8-b8c2-4245-bdc5-cb015cdcc9dd'",",","'UId':'c0bd8a5c-d444-450e-b56a-40cacf1ed533'",",'Col':",COLUMN(BCTaiSan_06116!F26),",'Row':",ROW(BCTaiSan_06116!F26),",","'Format':'numberic'",",'Value':'",SUBSTITUTE(BCTaiSan_06116!F26,"'","\'"),"','TargetCode':''}")</f>
        <v>{'SheetId':'05a3e0c8-b8c2-4245-bdc5-cb015cdcc9dd','UId':'c0bd8a5c-d444-450e-b56a-40cacf1ed533','Col':6,'Row':26,'Format':'numberic','Value':'0.631024462651572','TargetCode':''}</v>
      </c>
    </row>
    <row r="70" ht="12.75">
      <c r="A70" t="str">
        <f>CONCATENATE("{'SheetId':'05a3e0c8-b8c2-4245-bdc5-cb015cdcc9dd'",",","'UId':'c5ccf9ed-6884-41ac-a35a-dfbcf23121ac'",",'Col':",COLUMN(BCTaiSan_06116!D27),",'Row':",ROW(BCTaiSan_06116!D27),",","'Format':'numberic'",",'Value':'",SUBSTITUTE(BCTaiSan_06116!D27,"'","\'"),"','TargetCode':''}")</f>
        <v>{'SheetId':'05a3e0c8-b8c2-4245-bdc5-cb015cdcc9dd','UId':'c5ccf9ed-6884-41ac-a35a-dfbcf23121ac','Col':4,'Row':27,'Format':'numberic','Value':' ','TargetCode':''}</v>
      </c>
    </row>
    <row r="71" ht="12.75">
      <c r="A71" t="str">
        <f>CONCATENATE("{'SheetId':'05a3e0c8-b8c2-4245-bdc5-cb015cdcc9dd'",",","'UId':'957bd4e1-8ae1-410f-97da-744423ac067a'",",'Col':",COLUMN(BCTaiSan_06116!E27),",'Row':",ROW(BCTaiSan_06116!E27),",","'Format':'numberic'",",'Value':'",SUBSTITUTE(BCTaiSan_06116!E27,"'","\'"),"','TargetCode':''}")</f>
        <v>{'SheetId':'05a3e0c8-b8c2-4245-bdc5-cb015cdcc9dd','UId':'957bd4e1-8ae1-410f-97da-744423ac067a','Col':5,'Row':27,'Format':'numberic','Value':' ','TargetCode':''}</v>
      </c>
    </row>
    <row r="72" ht="12.75">
      <c r="A72" t="str">
        <f>CONCATENATE("{'SheetId':'05a3e0c8-b8c2-4245-bdc5-cb015cdcc9dd'",",","'UId':'77f3b6f8-da82-4059-a841-135a40c75f86'",",'Col':",COLUMN(BCTaiSan_06116!F27),",'Row':",ROW(BCTaiSan_06116!F27),",","'Format':'numberic'",",'Value':'",SUBSTITUTE(BCTaiSan_06116!F27,"'","\'"),"','TargetCode':''}")</f>
        <v>{'SheetId':'05a3e0c8-b8c2-4245-bdc5-cb015cdcc9dd','UId':'77f3b6f8-da82-4059-a841-135a40c75f86','Col':6,'Row':27,'Format':'numberic','Value':'','TargetCode':''}</v>
      </c>
    </row>
    <row r="73" ht="12.75">
      <c r="A73" t="str">
        <f>CONCATENATE("{'SheetId':'05a3e0c8-b8c2-4245-bdc5-cb015cdcc9dd'",",","'UId':'f8504c8f-6ccf-4464-96e6-663a479b02f6'",",'Col':",COLUMN(BCTaiSan_06116!D28),",'Row':",ROW(BCTaiSan_06116!D28),",","'Format':'numberic'",",'Value':'",SUBSTITUTE(BCTaiSan_06116!D28,"'","\'"),"','TargetCode':''}")</f>
        <v>{'SheetId':'05a3e0c8-b8c2-4245-bdc5-cb015cdcc9dd','UId':'f8504c8f-6ccf-4464-96e6-663a479b02f6','Col':4,'Row':28,'Format':'numberic','Value':' ','TargetCode':''}</v>
      </c>
    </row>
    <row r="74" ht="12.75">
      <c r="A74" t="str">
        <f>CONCATENATE("{'SheetId':'05a3e0c8-b8c2-4245-bdc5-cb015cdcc9dd'",",","'UId':'471fcc73-33bd-46ae-a9cb-e73b1678488d'",",'Col':",COLUMN(BCTaiSan_06116!E28),",'Row':",ROW(BCTaiSan_06116!E28),",","'Format':'numberic'",",'Value':'",SUBSTITUTE(BCTaiSan_06116!E28,"'","\'"),"','TargetCode':''}")</f>
        <v>{'SheetId':'05a3e0c8-b8c2-4245-bdc5-cb015cdcc9dd','UId':'471fcc73-33bd-46ae-a9cb-e73b1678488d','Col':5,'Row':28,'Format':'numberic','Value':' ','TargetCode':''}</v>
      </c>
    </row>
    <row r="75" ht="12.75">
      <c r="A75" t="str">
        <f>CONCATENATE("{'SheetId':'05a3e0c8-b8c2-4245-bdc5-cb015cdcc9dd'",",","'UId':'c983a9a7-9a64-447d-81b0-571b788f1c2b'",",'Col':",COLUMN(BCTaiSan_06116!F28),",'Row':",ROW(BCTaiSan_06116!F28),",","'Format':'numberic'",",'Value':'",SUBSTITUTE(BCTaiSan_06116!F28,"'","\'"),"','TargetCode':''}")</f>
        <v>{'SheetId':'05a3e0c8-b8c2-4245-bdc5-cb015cdcc9dd','UId':'c983a9a7-9a64-447d-81b0-571b788f1c2b','Col':6,'Row':28,'Format':'numberic','Value':'','TargetCode':''}</v>
      </c>
    </row>
    <row r="76" ht="12.75">
      <c r="A76" t="str">
        <f>CONCATENATE("{'SheetId':'05a3e0c8-b8c2-4245-bdc5-cb015cdcc9dd'",",","'UId':'96390b5b-78e0-4090-bfb0-c98d8a139f8c'",",'Col':",COLUMN(BCTaiSan_06116!A30),",'Row':",ROW(BCTaiSan_06116!A30),",","'ColDynamic':",COLUMN(BCTaiSan_06116!A26),",","'RowDynamic':",ROW(BCTaiSan_06116!A26),",","'Format':'numberic'",",'Value':'",SUBSTITUTE(BCTaiSan_06116!A30,"'","\'"),"','TargetCode':''}")</f>
        <v>{'SheetId':'05a3e0c8-b8c2-4245-bdc5-cb015cdcc9dd','UId':'96390b5b-78e0-4090-bfb0-c98d8a139f8c','Col':1,'Row':30,'ColDynamic':1,'RowDynamic':26,'Format':'numberic','Value':' ','TargetCode':''}</v>
      </c>
    </row>
    <row r="77" ht="12.75">
      <c r="A77" t="str">
        <f>CONCATENATE("{'SheetId':'05a3e0c8-b8c2-4245-bdc5-cb015cdcc9dd'",",","'UId':'fb40ae82-d335-4a71-89e5-cd24b1074d28'",",'Col':",COLUMN(BCTaiSan_06116!B30),",'Row':",ROW(BCTaiSan_06116!B30),",","'ColDynamic':",COLUMN(BCTaiSan_06116!B26),",","'RowDynamic':",ROW(BCTaiSan_06116!B26),",","'Format':'string'",",'Value':'",SUBSTITUTE(BCTaiSan_06116!B30,"'","\'"),"','TargetCode':''}")</f>
        <v>{'SheetId':'05a3e0c8-b8c2-4245-bdc5-cb015cdcc9dd','UId':'fb40ae82-d335-4a71-89e5-cd24b1074d28','Col':2,'Row':30,'ColDynamic':2,'RowDynamic':26,'Format':'string','Value':'...','TargetCode':''}</v>
      </c>
    </row>
    <row r="78" ht="12.75">
      <c r="A78" t="str">
        <f>CONCATENATE("{'SheetId':'05a3e0c8-b8c2-4245-bdc5-cb015cdcc9dd'",",","'UId':'a51ac4f6-7011-454c-af28-0d611fefdd2f'",",'Col':",COLUMN(BCTaiSan_06116!C30),",'Row':",ROW(BCTaiSan_06116!C30),",","'ColDynamic':",COLUMN(BCTaiSan_06116!C26),",","'RowDynamic':",ROW(BCTaiSan_06116!C26),",","'Format':'numberic'",",'Value':'",SUBSTITUTE(BCTaiSan_06116!C30,"'","\'"),"','TargetCode':''}")</f>
        <v>{'SheetId':'05a3e0c8-b8c2-4245-bdc5-cb015cdcc9dd','UId':'a51ac4f6-7011-454c-af28-0d611fefdd2f','Col':3,'Row':30,'ColDynamic':3,'RowDynamic':26,'Format':'numberic','Value':'','TargetCode':''}</v>
      </c>
    </row>
    <row r="79" ht="12.75">
      <c r="A79" t="str">
        <f>CONCATENATE("{'SheetId':'05a3e0c8-b8c2-4245-bdc5-cb015cdcc9dd'",",","'UId':'42245b23-aee7-415d-b152-137d7d3b0bc5'",",'Col':",COLUMN(BCTaiSan_06116!D30),",'Row':",ROW(BCTaiSan_06116!D30),",","'ColDynamic':",COLUMN(BCTaiSan_06116!D26),",","'RowDynamic':",ROW(BCTaiSan_06116!D26),",","'Format':'numberic'",",'Value':'",SUBSTITUTE(BCTaiSan_06116!D30,"'","\'"),"','TargetCode':''}")</f>
        <v>{'SheetId':'05a3e0c8-b8c2-4245-bdc5-cb015cdcc9dd','UId':'42245b23-aee7-415d-b152-137d7d3b0bc5','Col':4,'Row':30,'ColDynamic':4,'RowDynamic':26,'Format':'numberic','Value':' ','TargetCode':''}</v>
      </c>
    </row>
    <row r="80" ht="12.75">
      <c r="A80" t="str">
        <f>CONCATENATE("{'SheetId':'05a3e0c8-b8c2-4245-bdc5-cb015cdcc9dd'",",","'UId':'eb42dc2e-c216-4ea7-be8d-f576bd4d01c0'",",'Col':",COLUMN(BCTaiSan_06116!E30),",'Row':",ROW(BCTaiSan_06116!E30),",","'ColDynamic':",COLUMN(BCTaiSan_06116!E26),",","'RowDynamic':",ROW(BCTaiSan_06116!E26),",","'Format':'numberic'",",'Value':'",SUBSTITUTE(BCTaiSan_06116!E30,"'","\'"),"','TargetCode':''}")</f>
        <v>{'SheetId':'05a3e0c8-b8c2-4245-bdc5-cb015cdcc9dd','UId':'eb42dc2e-c216-4ea7-be8d-f576bd4d01c0','Col':5,'Row':30,'ColDynamic':5,'RowDynamic':26,'Format':'numberic','Value':' ','TargetCode':''}</v>
      </c>
    </row>
    <row r="81" ht="12.75">
      <c r="A81" t="str">
        <f>CONCATENATE("{'SheetId':'05a3e0c8-b8c2-4245-bdc5-cb015cdcc9dd'",",","'UId':'e9348901-5263-47a7-a6f7-6b0d62ee12ba'",",'Col':",COLUMN(BCTaiSan_06116!F30),",'Row':",ROW(BCTaiSan_06116!F30),",","'ColDynamic':",COLUMN(BCTaiSan_06116!F29),",","'RowDynamic':",ROW(BCTaiSan_06116!F29),",","'Format':'numberic'",",'Value':'",SUBSTITUTE(BCTaiSan_06116!F30,"'","\'"),"','TargetCode':''}")</f>
        <v>{'SheetId':'05a3e0c8-b8c2-4245-bdc5-cb015cdcc9dd','UId':'e9348901-5263-47a7-a6f7-6b0d62ee12ba','Col':6,'Row':30,'ColDynamic':6,'RowDynamic':29,'Format':'numberic','Value':'','TargetCode':''}</v>
      </c>
    </row>
    <row r="82" ht="12.75">
      <c r="A82" t="str">
        <f>CONCATENATE("{'SheetId':'05a3e0c8-b8c2-4245-bdc5-cb015cdcc9dd'",",","'UId':'4ec0ce07-6a6b-45a5-8602-d8449d5adb70'",",'Col':",COLUMN(BCTaiSan_06116!D31),",'Row':",ROW(BCTaiSan_06116!D31),",","'Format':'numberic'",",'Value':'",SUBSTITUTE(BCTaiSan_06116!D31,"'","\'"),"','TargetCode':''}")</f>
        <v>{'SheetId':'05a3e0c8-b8c2-4245-bdc5-cb015cdcc9dd','UId':'4ec0ce07-6a6b-45a5-8602-d8449d5adb70','Col':4,'Row':31,'Format':'numberic','Value':'','TargetCode':''}</v>
      </c>
    </row>
    <row r="83" ht="12.75">
      <c r="A83" t="str">
        <f>CONCATENATE("{'SheetId':'05a3e0c8-b8c2-4245-bdc5-cb015cdcc9dd'",",","'UId':'51252186-fe0c-4867-8d7a-21224a0b4499'",",'Col':",COLUMN(BCTaiSan_06116!E31),",'Row':",ROW(BCTaiSan_06116!E31),",","'Format':'numberic'",",'Value':'",SUBSTITUTE(BCTaiSan_06116!E31,"'","\'"),"','TargetCode':''}")</f>
        <v>{'SheetId':'05a3e0c8-b8c2-4245-bdc5-cb015cdcc9dd','UId':'51252186-fe0c-4867-8d7a-21224a0b4499','Col':5,'Row':31,'Format':'numberic','Value':'448000000','TargetCode':''}</v>
      </c>
    </row>
    <row r="84" ht="12.75">
      <c r="A84" t="str">
        <f>CONCATENATE("{'SheetId':'05a3e0c8-b8c2-4245-bdc5-cb015cdcc9dd'",",","'UId':'3f2e5958-f7e6-4248-84d9-6118eb09f30b'",",'Col':",COLUMN(BCTaiSan_06116!F31),",'Row':",ROW(BCTaiSan_06116!F31),",","'Format':'numberic'",",'Value':'",SUBSTITUTE(BCTaiSan_06116!F31,"'","\'"),"','TargetCode':''}")</f>
        <v>{'SheetId':'05a3e0c8-b8c2-4245-bdc5-cb015cdcc9dd','UId':'3f2e5958-f7e6-4248-84d9-6118eb09f30b','Col':6,'Row':31,'Format':'numberic','Value':'','TargetCode':''}</v>
      </c>
    </row>
    <row r="85" ht="12.75">
      <c r="A85" t="str">
        <f>CONCATENATE("{'SheetId':'05a3e0c8-b8c2-4245-bdc5-cb015cdcc9dd'",",","'UId':'0bcf3e75-2d9b-4f1b-ac5b-bc9163f306e7'",",'Col':",COLUMN(BCTaiSan_06116!D32),",'Row':",ROW(BCTaiSan_06116!D32),",","'Format':'numberic'",",'Value':'",SUBSTITUTE(BCTaiSan_06116!D32,"'","\'"),"','TargetCode':''}")</f>
        <v>{'SheetId':'05a3e0c8-b8c2-4245-bdc5-cb015cdcc9dd','UId':'0bcf3e75-2d9b-4f1b-ac5b-bc9163f306e7','Col':4,'Row':32,'Format':'numberic','Value':'','TargetCode':''}</v>
      </c>
    </row>
    <row r="86" ht="12.75">
      <c r="A86" t="str">
        <f>CONCATENATE("{'SheetId':'05a3e0c8-b8c2-4245-bdc5-cb015cdcc9dd'",",","'UId':'c2a8fc38-04a2-4fe1-813c-60800fa2b0f4'",",'Col':",COLUMN(BCTaiSan_06116!E32),",'Row':",ROW(BCTaiSan_06116!E32),",","'Format':'numberic'",",'Value':'",SUBSTITUTE(BCTaiSan_06116!E32,"'","\'"),"','TargetCode':''}")</f>
        <v>{'SheetId':'05a3e0c8-b8c2-4245-bdc5-cb015cdcc9dd','UId':'c2a8fc38-04a2-4fe1-813c-60800fa2b0f4','Col':5,'Row':32,'Format':'numberic','Value':'448000000','TargetCode':''}</v>
      </c>
    </row>
    <row r="87" ht="12.75">
      <c r="A87" t="str">
        <f>CONCATENATE("{'SheetId':'05a3e0c8-b8c2-4245-bdc5-cb015cdcc9dd'",",","'UId':'e972d912-d4dc-481d-96e0-c2cb7feae2c7'",",'Col':",COLUMN(BCTaiSan_06116!F32),",'Row':",ROW(BCTaiSan_06116!F32),",","'Format':'numberic'",",'Value':'",SUBSTITUTE(BCTaiSan_06116!F32,"'","\'"),"','TargetCode':''}")</f>
        <v>{'SheetId':'05a3e0c8-b8c2-4245-bdc5-cb015cdcc9dd','UId':'e972d912-d4dc-481d-96e0-c2cb7feae2c7','Col':6,'Row':32,'Format':'numberic','Value':'','TargetCode':''}</v>
      </c>
    </row>
    <row r="88" ht="12.75">
      <c r="A88" t="str">
        <f>CONCATENATE("{'SheetId':'05a3e0c8-b8c2-4245-bdc5-cb015cdcc9dd'",",","'UId':'f88fd525-5095-4064-abd2-6adfbe0e6d01'",",'Col':",COLUMN(BCTaiSan_06116!D33),",'Row':",ROW(BCTaiSan_06116!D33),",","'Format':'numberic'",",'Value':'",SUBSTITUTE(BCTaiSan_06116!D33,"'","\'"),"','TargetCode':''}")</f>
        <v>{'SheetId':'05a3e0c8-b8c2-4245-bdc5-cb015cdcc9dd','UId':'f88fd525-5095-4064-abd2-6adfbe0e6d01','Col':4,'Row':33,'Format':'numberic','Value':'','TargetCode':''}</v>
      </c>
    </row>
    <row r="89" ht="12.75">
      <c r="A89" t="str">
        <f>CONCATENATE("{'SheetId':'05a3e0c8-b8c2-4245-bdc5-cb015cdcc9dd'",",","'UId':'13e5424a-4151-4193-919f-49551364e342'",",'Col':",COLUMN(BCTaiSan_06116!E33),",'Row':",ROW(BCTaiSan_06116!E33),",","'Format':'numberic'",",'Value':'",SUBSTITUTE(BCTaiSan_06116!E33,"'","\'"),"','TargetCode':''}")</f>
        <v>{'SheetId':'05a3e0c8-b8c2-4245-bdc5-cb015cdcc9dd','UId':'13e5424a-4151-4193-919f-49551364e342','Col':5,'Row':33,'Format':'numberic','Value':'','TargetCode':''}</v>
      </c>
    </row>
    <row r="90" ht="12.75">
      <c r="A90" t="str">
        <f>CONCATENATE("{'SheetId':'05a3e0c8-b8c2-4245-bdc5-cb015cdcc9dd'",",","'UId':'11a8c912-df8e-4fe3-ab65-ef51b68d0bcb'",",'Col':",COLUMN(BCTaiSan_06116!F33),",'Row':",ROW(BCTaiSan_06116!F33),",","'Format':'numberic'",",'Value':'",SUBSTITUTE(BCTaiSan_06116!F33,"'","\'"),"','TargetCode':''}")</f>
        <v>{'SheetId':'05a3e0c8-b8c2-4245-bdc5-cb015cdcc9dd','UId':'11a8c912-df8e-4fe3-ab65-ef51b68d0bcb','Col':6,'Row':33,'Format':'numberic','Value':'','TargetCode':''}</v>
      </c>
    </row>
    <row r="91" ht="12.75">
      <c r="A91" t="str">
        <f>CONCATENATE("{'SheetId':'05a3e0c8-b8c2-4245-bdc5-cb015cdcc9dd'",",","'UId':'a381ad9f-872c-4f01-812e-6b8cb330afee'",",'Col':",COLUMN(BCTaiSan_06116!A35),",'Row':",ROW(BCTaiSan_06116!A35),",","'ColDynamic':",COLUMN(BCTaiSan_06116!A29),",","'RowDynamic':",ROW(BCTaiSan_06116!A29),",","'Format':'numberic'",",'Value':'",SUBSTITUTE(BCTaiSan_06116!A35,"'","\'"),"','TargetCode':''}")</f>
        <v>{'SheetId':'05a3e0c8-b8c2-4245-bdc5-cb015cdcc9dd','UId':'a381ad9f-872c-4f01-812e-6b8cb330afee','Col':1,'Row':35,'ColDynamic':1,'RowDynamic':29,'Format':'numberic','Value':' ','TargetCode':''}</v>
      </c>
    </row>
    <row r="92" ht="12.75">
      <c r="A92" t="str">
        <f>CONCATENATE("{'SheetId':'05a3e0c8-b8c2-4245-bdc5-cb015cdcc9dd'",",","'UId':'79f32d66-dc4f-47d2-8c8b-d6379e96d2fe'",",'Col':",COLUMN(BCTaiSan_06116!B35),",'Row':",ROW(BCTaiSan_06116!B35),",","'ColDynamic':",COLUMN(BCTaiSan_06116!B29),",","'RowDynamic':",ROW(BCTaiSan_06116!B29),",","'Format':'string'",",'Value':'",SUBSTITUTE(BCTaiSan_06116!B35,"'","\'"),"','TargetCode':''}")</f>
        <v>{'SheetId':'05a3e0c8-b8c2-4245-bdc5-cb015cdcc9dd','UId':'79f32d66-dc4f-47d2-8c8b-d6379e96d2fe','Col':2,'Row':35,'ColDynamic':2,'RowDynamic':29,'Format':'string','Value':'...','TargetCode':''}</v>
      </c>
    </row>
    <row r="93" ht="12.75">
      <c r="A93" t="str">
        <f>CONCATENATE("{'SheetId':'05a3e0c8-b8c2-4245-bdc5-cb015cdcc9dd'",",","'UId':'e15d7683-a387-4771-afd8-d04067558b0a'",",'Col':",COLUMN(BCTaiSan_06116!C35),",'Row':",ROW(BCTaiSan_06116!C35),",","'ColDynamic':",COLUMN(BCTaiSan_06116!C29),",","'RowDynamic':",ROW(BCTaiSan_06116!C29),",","'Format':'numberic'",",'Value':'",SUBSTITUTE(BCTaiSan_06116!C35,"'","\'"),"','TargetCode':''}")</f>
        <v>{'SheetId':'05a3e0c8-b8c2-4245-bdc5-cb015cdcc9dd','UId':'e15d7683-a387-4771-afd8-d04067558b0a','Col':3,'Row':35,'ColDynamic':3,'RowDynamic':29,'Format':'numberic','Value':'','TargetCode':''}</v>
      </c>
    </row>
    <row r="94" ht="12.75">
      <c r="A94" t="str">
        <f>CONCATENATE("{'SheetId':'05a3e0c8-b8c2-4245-bdc5-cb015cdcc9dd'",",","'UId':'06657586-4710-45c7-9ccf-66292faf0672'",",'Col':",COLUMN(BCTaiSan_06116!D35),",'Row':",ROW(BCTaiSan_06116!D35),",","'ColDynamic':",COLUMN(BCTaiSan_06116!D29),",","'RowDynamic':",ROW(BCTaiSan_06116!D29),",","'Format':'numberic'",",'Value':'",SUBSTITUTE(BCTaiSan_06116!D35,"'","\'"),"','TargetCode':''}")</f>
        <v>{'SheetId':'05a3e0c8-b8c2-4245-bdc5-cb015cdcc9dd','UId':'06657586-4710-45c7-9ccf-66292faf0672','Col':4,'Row':35,'ColDynamic':4,'RowDynamic':29,'Format':'numberic','Value':' ','TargetCode':''}</v>
      </c>
    </row>
    <row r="95" ht="12.75">
      <c r="A95" t="str">
        <f>CONCATENATE("{'SheetId':'05a3e0c8-b8c2-4245-bdc5-cb015cdcc9dd'",",","'UId':'54afad36-92bb-44e9-be11-7451fe5eb5c3'",",'Col':",COLUMN(BCTaiSan_06116!E35),",'Row':",ROW(BCTaiSan_06116!E35),",","'ColDynamic':",COLUMN(BCTaiSan_06116!E29),",","'RowDynamic':",ROW(BCTaiSan_06116!E29),",","'Format':'numberic'",",'Value':'",SUBSTITUTE(BCTaiSan_06116!E35,"'","\'"),"','TargetCode':''}")</f>
        <v>{'SheetId':'05a3e0c8-b8c2-4245-bdc5-cb015cdcc9dd','UId':'54afad36-92bb-44e9-be11-7451fe5eb5c3','Col':5,'Row':35,'ColDynamic':5,'RowDynamic':29,'Format':'numberic','Value':' ','TargetCode':''}</v>
      </c>
    </row>
    <row r="96" ht="12.75">
      <c r="A96" t="str">
        <f>CONCATENATE("{'SheetId':'05a3e0c8-b8c2-4245-bdc5-cb015cdcc9dd'",",","'UId':'67213983-b72a-4ce4-854b-b6cbdbe7d518'",",'Col':",COLUMN(BCTaiSan_06116!F35),",'Row':",ROW(BCTaiSan_06116!F35),",","'ColDynamic':",COLUMN(BCTaiSan_06116!F34),",","'RowDynamic':",ROW(BCTaiSan_06116!F34),",","'Format':'numberic'",",'Value':'",SUBSTITUTE(BCTaiSan_06116!F35,"'","\'"),"','TargetCode':''}")</f>
        <v>{'SheetId':'05a3e0c8-b8c2-4245-bdc5-cb015cdcc9dd','UId':'67213983-b72a-4ce4-854b-b6cbdbe7d518','Col':6,'Row':35,'ColDynamic':6,'RowDynamic':34,'Format':'numberic','Value':'','TargetCode':''}</v>
      </c>
    </row>
    <row r="97" ht="12.75">
      <c r="A97" t="str">
        <f>CONCATENATE("{'SheetId':'05a3e0c8-b8c2-4245-bdc5-cb015cdcc9dd'",",","'UId':'4d9f807d-e521-4390-ba7a-19ba76cedc2a'",",'Col':",COLUMN(BCTaiSan_06116!D36),",'Row':",ROW(BCTaiSan_06116!D36),",","'Format':'numberic'",",'Value':'",SUBSTITUTE(BCTaiSan_06116!D36,"'","\'"),"','TargetCode':''}")</f>
        <v>{'SheetId':'05a3e0c8-b8c2-4245-bdc5-cb015cdcc9dd','UId':'4d9f807d-e521-4390-ba7a-19ba76cedc2a','Col':4,'Row':36,'Format':'numberic','Value':'131373008','TargetCode':''}</v>
      </c>
    </row>
    <row r="98" ht="12.75">
      <c r="A98" t="str">
        <f>CONCATENATE("{'SheetId':'05a3e0c8-b8c2-4245-bdc5-cb015cdcc9dd'",",","'UId':'2ddd0933-6835-4948-a6b3-ebb04151d4c7'",",'Col':",COLUMN(BCTaiSan_06116!E36),",'Row':",ROW(BCTaiSan_06116!E36),",","'Format':'numberic'",",'Value':'",SUBSTITUTE(BCTaiSan_06116!E36,"'","\'"),"','TargetCode':''}")</f>
        <v>{'SheetId':'05a3e0c8-b8c2-4245-bdc5-cb015cdcc9dd','UId':'2ddd0933-6835-4948-a6b3-ebb04151d4c7','Col':5,'Row':36,'Format':'numberic','Value':'139590567','TargetCode':''}</v>
      </c>
    </row>
    <row r="99" ht="12.75">
      <c r="A99" t="str">
        <f>CONCATENATE("{'SheetId':'05a3e0c8-b8c2-4245-bdc5-cb015cdcc9dd'",",","'UId':'74eb4aec-1c22-43c3-99f2-733ba9960477'",",'Col':",COLUMN(BCTaiSan_06116!F36),",'Row':",ROW(BCTaiSan_06116!F36),",","'Format':'numberic'",",'Value':'",SUBSTITUTE(BCTaiSan_06116!F36,"'","\'"),"','TargetCode':''}")</f>
        <v>{'SheetId':'05a3e0c8-b8c2-4245-bdc5-cb015cdcc9dd','UId':'74eb4aec-1c22-43c3-99f2-733ba9960477','Col':6,'Row':36,'Format':'numberic','Value':'0.0586138124604915','TargetCode':''}</v>
      </c>
    </row>
    <row r="100" ht="12.75">
      <c r="A100" t="str">
        <f>CONCATENATE("{'SheetId':'05a3e0c8-b8c2-4245-bdc5-cb015cdcc9dd'",",","'UId':'aea82158-c798-439d-8a35-e44d6c8ab6fb'",",'Col':",COLUMN(BCTaiSan_06116!A38),",'Row':",ROW(BCTaiSan_06116!A38),",","'ColDynamic':",COLUMN(BCTaiSan_06116!A36),",","'RowDynamic':",ROW(BCTaiSan_06116!A36),",","'Format':'numberic'",",'Value':'",SUBSTITUTE(BCTaiSan_06116!A38,"'","\'"),"','TargetCode':''}")</f>
        <v>{'SheetId':'05a3e0c8-b8c2-4245-bdc5-cb015cdcc9dd','UId':'aea82158-c798-439d-8a35-e44d6c8ab6fb','Col':1,'Row':38,'ColDynamic':1,'RowDynamic':36,'Format':'numberic','Value':'','TargetCode':''}</v>
      </c>
    </row>
    <row r="101" ht="12.75">
      <c r="A101" t="str">
        <f>CONCATENATE("{'SheetId':'05a3e0c8-b8c2-4245-bdc5-cb015cdcc9dd'",",","'UId':'035f3905-0090-420f-b66d-bec17b38910a'",",'Col':",COLUMN(BCTaiSan_06116!B38),",'Row':",ROW(BCTaiSan_06116!B38),",","'ColDynamic':",COLUMN(BCTaiSan_06116!B36),",","'RowDynamic':",ROW(BCTaiSan_06116!B36),",","'Format':'string'",",'Value':'",SUBSTITUTE(BCTaiSan_06116!B38,"'","\'"),"','TargetCode':''}")</f>
        <v>{'SheetId':'05a3e0c8-b8c2-4245-bdc5-cb015cdcc9dd','UId':'035f3905-0090-420f-b66d-bec17b38910a','Col':2,'Row':38,'ColDynamic':2,'RowDynamic':36,'Format':'string','Value':'...','TargetCode':''}</v>
      </c>
    </row>
    <row r="102" ht="12.75">
      <c r="A102" t="str">
        <f>CONCATENATE("{'SheetId':'05a3e0c8-b8c2-4245-bdc5-cb015cdcc9dd'",",","'UId':'b73903e1-088e-421c-bc62-f6eb832b47ce'",",'Col':",COLUMN(BCTaiSan_06116!C38),",'Row':",ROW(BCTaiSan_06116!C38),",","'ColDynamic':",COLUMN(BCTaiSan_06116!C36),",","'RowDynamic':",ROW(BCTaiSan_06116!C36),",","'Format':'numberic'",",'Value':'",SUBSTITUTE(BCTaiSan_06116!C38,"'","\'"),"','TargetCode':''}")</f>
        <v>{'SheetId':'05a3e0c8-b8c2-4245-bdc5-cb015cdcc9dd','UId':'b73903e1-088e-421c-bc62-f6eb832b47ce','Col':3,'Row':38,'ColDynamic':3,'RowDynamic':36,'Format':'numberic','Value':'','TargetCode':''}</v>
      </c>
    </row>
    <row r="103" ht="12.75">
      <c r="A103" t="str">
        <f>CONCATENATE("{'SheetId':'05a3e0c8-b8c2-4245-bdc5-cb015cdcc9dd'",",","'UId':'a4ea5ee8-1de0-40b9-a75c-0de6a725ac23'",",'Col':",COLUMN(BCTaiSan_06116!D38),",'Row':",ROW(BCTaiSan_06116!D38),",","'ColDynamic':",COLUMN(BCTaiSan_06116!D36),",","'RowDynamic':",ROW(BCTaiSan_06116!D36),",","'Format':'numberic'",",'Value':'",SUBSTITUTE(BCTaiSan_06116!D38,"'","\'"),"','TargetCode':''}")</f>
        <v>{'SheetId':'05a3e0c8-b8c2-4245-bdc5-cb015cdcc9dd','UId':'a4ea5ee8-1de0-40b9-a75c-0de6a725ac23','Col':4,'Row':38,'ColDynamic':4,'RowDynamic':36,'Format':'numberic','Value':'','TargetCode':''}</v>
      </c>
    </row>
    <row r="104" ht="12.75">
      <c r="A104" t="str">
        <f>CONCATENATE("{'SheetId':'05a3e0c8-b8c2-4245-bdc5-cb015cdcc9dd'",",","'UId':'a8f0a6b3-9106-4f05-a9e8-4be674535d7e'",",'Col':",COLUMN(BCTaiSan_06116!E38),",'Row':",ROW(BCTaiSan_06116!E38),",","'ColDynamic':",COLUMN(BCTaiSan_06116!E36),",","'RowDynamic':",ROW(BCTaiSan_06116!E36),",","'Format':'numberic'",",'Value':'",SUBSTITUTE(BCTaiSan_06116!E38,"'","\'"),"','TargetCode':''}")</f>
        <v>{'SheetId':'05a3e0c8-b8c2-4245-bdc5-cb015cdcc9dd','UId':'a8f0a6b3-9106-4f05-a9e8-4be674535d7e','Col':5,'Row':38,'ColDynamic':5,'RowDynamic':36,'Format':'numberic','Value':'','TargetCode':''}</v>
      </c>
    </row>
    <row r="105" ht="12.75">
      <c r="A105" t="str">
        <f>CONCATENATE("{'SheetId':'05a3e0c8-b8c2-4245-bdc5-cb015cdcc9dd'",",","'UId':'80f44ad0-e00f-47a4-b9b2-86fb3e6a73d5'",",'Col':",COLUMN(BCTaiSan_06116!F38),",'Row':",ROW(BCTaiSan_06116!F38),",","'ColDynamic':",COLUMN(BCTaiSan_06116!F37),",","'RowDynamic':",ROW(BCTaiSan_06116!F37),",","'Format':'numberic'",",'Value':'",SUBSTITUTE(BCTaiSan_06116!F38,"'","\'"),"','TargetCode':''}")</f>
        <v>{'SheetId':'05a3e0c8-b8c2-4245-bdc5-cb015cdcc9dd','UId':'80f44ad0-e00f-47a4-b9b2-86fb3e6a73d5','Col':6,'Row':38,'ColDynamic':6,'RowDynamic':37,'Format':'numberic','Value':'','TargetCode':''}</v>
      </c>
    </row>
    <row r="106" ht="12.75">
      <c r="A106" t="str">
        <f>CONCATENATE("{'SheetId':'05a3e0c8-b8c2-4245-bdc5-cb015cdcc9dd'",",","'UId':'3220ddeb-af87-4c9b-ac4d-39f268b0cff1'",",'Col':",COLUMN(BCTaiSan_06116!D39),",'Row':",ROW(BCTaiSan_06116!D39),",","'Format':'numberic'",",'Value':'",SUBSTITUTE(BCTaiSan_06116!D39,"'","\'"),"','TargetCode':''}")</f>
        <v>{'SheetId':'05a3e0c8-b8c2-4245-bdc5-cb015cdcc9dd','UId':'3220ddeb-af87-4c9b-ac4d-39f268b0cff1','Col':4,'Row':39,'Format':'numberic','Value':'131373008','TargetCode':''}</v>
      </c>
    </row>
    <row r="107" ht="12.75">
      <c r="A107" t="str">
        <f>CONCATENATE("{'SheetId':'05a3e0c8-b8c2-4245-bdc5-cb015cdcc9dd'",",","'UId':'e00dd10f-f392-46fa-8783-e8d85476c880'",",'Col':",COLUMN(BCTaiSan_06116!E39),",'Row':",ROW(BCTaiSan_06116!E39),",","'Format':'numberic'",",'Value':'",SUBSTITUTE(BCTaiSan_06116!E39,"'","\'"),"','TargetCode':''}")</f>
        <v>{'SheetId':'05a3e0c8-b8c2-4245-bdc5-cb015cdcc9dd','UId':'e00dd10f-f392-46fa-8783-e8d85476c880','Col':5,'Row':39,'Format':'numberic','Value':'587590567','TargetCode':''}</v>
      </c>
    </row>
    <row r="108" ht="12.75">
      <c r="A108" t="str">
        <f>CONCATENATE("{'SheetId':'05a3e0c8-b8c2-4245-bdc5-cb015cdcc9dd'",",","'UId':'1619a34a-c845-4d19-8d1d-80b199c2b9f0'",",'Col':",COLUMN(BCTaiSan_06116!F39),",'Row':",ROW(BCTaiSan_06116!F39),",","'Format':'numberic'",",'Value':'",SUBSTITUTE(BCTaiSan_06116!F39,"'","\'"),"','TargetCode':''}")</f>
        <v>{'SheetId':'05a3e0c8-b8c2-4245-bdc5-cb015cdcc9dd','UId':'1619a34a-c845-4d19-8d1d-80b199c2b9f0','Col':6,'Row':39,'Format':'numberic','Value':'0.0586138124604915','TargetCode':''}</v>
      </c>
    </row>
    <row r="109" ht="12.75">
      <c r="A109" t="str">
        <f>CONCATENATE("{'SheetId':'05a3e0c8-b8c2-4245-bdc5-cb015cdcc9dd'",",","'UId':'cf4000a8-baad-411e-bd08-697d1ba1395c'",",'Col':",COLUMN(BCTaiSan_06116!D40),",'Row':",ROW(BCTaiSan_06116!D40),",","'Format':'numberic'",",'Value':'",SUBSTITUTE(BCTaiSan_06116!D40,"'","\'"),"','TargetCode':''}")</f>
        <v>{'SheetId':'05a3e0c8-b8c2-4245-bdc5-cb015cdcc9dd','UId':'cf4000a8-baad-411e-bd08-697d1ba1395c','Col':4,'Row':40,'Format':'numberic','Value':'41530798949','TargetCode':''}</v>
      </c>
    </row>
    <row r="110" ht="12.75">
      <c r="A110" t="str">
        <f>CONCATENATE("{'SheetId':'05a3e0c8-b8c2-4245-bdc5-cb015cdcc9dd'",",","'UId':'6b38f976-80c8-432e-af37-b96eab4ed09f'",",'Col':",COLUMN(BCTaiSan_06116!E40),",'Row':",ROW(BCTaiSan_06116!E40),",","'Format':'numberic'",",'Value':'",SUBSTITUTE(BCTaiSan_06116!E40,"'","\'"),"','TargetCode':''}")</f>
        <v>{'SheetId':'05a3e0c8-b8c2-4245-bdc5-cb015cdcc9dd','UId':'6b38f976-80c8-432e-af37-b96eab4ed09f','Col':5,'Row':40,'Format':'numberic','Value':'45806739352','TargetCode':''}</v>
      </c>
    </row>
    <row r="111" ht="12.75">
      <c r="A111" t="str">
        <f>CONCATENATE("{'SheetId':'05a3e0c8-b8c2-4245-bdc5-cb015cdcc9dd'",",","'UId':'d8814a0f-f26d-4a65-9ddb-0e339251dfc9'",",'Col':",COLUMN(BCTaiSan_06116!F40),",'Row':",ROW(BCTaiSan_06116!F40),",","'Format':'numberic'",",'Value':'",SUBSTITUTE(BCTaiSan_06116!F40,"'","\'"),"','TargetCode':''}")</f>
        <v>{'SheetId':'05a3e0c8-b8c2-4245-bdc5-cb015cdcc9dd','UId':'d8814a0f-f26d-4a65-9ddb-0e339251dfc9','Col':6,'Row':40,'Format':'numberic','Value':'0.651139346659178','TargetCode':''}</v>
      </c>
    </row>
    <row r="112" ht="12.75">
      <c r="A112" t="str">
        <f>CONCATENATE("{'SheetId':'05a3e0c8-b8c2-4245-bdc5-cb015cdcc9dd'",",","'UId':'33cf46c6-8ad8-4ce3-a49e-30957324675c'",",'Col':",COLUMN(BCTaiSan_06116!D41),",'Row':",ROW(BCTaiSan_06116!D41),",","'Format':'numberic'",",'Value':'",SUBSTITUTE(BCTaiSan_06116!D41,"'","\'"),"','TargetCode':''}")</f>
        <v>{'SheetId':'05a3e0c8-b8c2-4245-bdc5-cb015cdcc9dd','UId':'33cf46c6-8ad8-4ce3-a49e-30957324675c','Col':4,'Row':41,'Format':'numberic','Value':'5000000','TargetCode':''}</v>
      </c>
    </row>
    <row r="113" ht="12.75">
      <c r="A113" t="str">
        <f>CONCATENATE("{'SheetId':'05a3e0c8-b8c2-4245-bdc5-cb015cdcc9dd'",",","'UId':'3ea27bdb-7f78-4d3e-9222-49e35271260e'",",'Col':",COLUMN(BCTaiSan_06116!E41),",'Row':",ROW(BCTaiSan_06116!E41),",","'Format':'numberic'",",'Value':'",SUBSTITUTE(BCTaiSan_06116!E41,"'","\'"),"','TargetCode':''}")</f>
        <v>{'SheetId':'05a3e0c8-b8c2-4245-bdc5-cb015cdcc9dd','UId':'3ea27bdb-7f78-4d3e-9222-49e35271260e','Col':5,'Row':41,'Format':'numberic','Value':'5000000','TargetCode':''}</v>
      </c>
    </row>
    <row r="114" ht="12.75">
      <c r="A114" t="str">
        <f>CONCATENATE("{'SheetId':'05a3e0c8-b8c2-4245-bdc5-cb015cdcc9dd'",",","'UId':'55bdaaa2-5778-4c79-9ce5-5493894de048'",",'Col':",COLUMN(BCTaiSan_06116!F41),",'Row':",ROW(BCTaiSan_06116!F41),",","'Format':'numberic'",",'Value':'",SUBSTITUTE(BCTaiSan_06116!F41,"'","\'"),"','TargetCode':''}")</f>
        <v>{'SheetId':'05a3e0c8-b8c2-4245-bdc5-cb015cdcc9dd','UId':'55bdaaa2-5778-4c79-9ce5-5493894de048','Col':6,'Row':41,'Format':'numberic','Value':'1','TargetCode':''}</v>
      </c>
    </row>
    <row r="115" ht="12.75">
      <c r="A115" t="str">
        <f>CONCATENATE("{'SheetId':'05a3e0c8-b8c2-4245-bdc5-cb015cdcc9dd'",",","'UId':'44f478b6-6f78-44aa-b3da-945bd53e1945'",",'Col':",COLUMN(BCTaiSan_06116!D42),",'Row':",ROW(BCTaiSan_06116!D42),",","'Format':'numberic'",",'Value':'",SUBSTITUTE(BCTaiSan_06116!D42,"'","\'"),"','TargetCode':''}")</f>
        <v>{'SheetId':'05a3e0c8-b8c2-4245-bdc5-cb015cdcc9dd','UId':'44f478b6-6f78-44aa-b3da-945bd53e1945','Col':4,'Row':42,'Format':'numberic','Value':'8306.15','TargetCode':''}</v>
      </c>
    </row>
    <row r="116" ht="12.75">
      <c r="A116" t="str">
        <f>CONCATENATE("{'SheetId':'05a3e0c8-b8c2-4245-bdc5-cb015cdcc9dd'",",","'UId':'4533f2d1-e469-4f34-9817-38085602d768'",",'Col':",COLUMN(BCTaiSan_06116!E42),",'Row':",ROW(BCTaiSan_06116!E42),",","'Format':'numberic'",",'Value':'",SUBSTITUTE(BCTaiSan_06116!E42,"'","\'"),"','TargetCode':''}")</f>
        <v>{'SheetId':'05a3e0c8-b8c2-4245-bdc5-cb015cdcc9dd','UId':'4533f2d1-e469-4f34-9817-38085602d768','Col':5,'Row':42,'Format':'numberic','Value':'9161.34','TargetCode':''}</v>
      </c>
    </row>
    <row r="117" ht="12.75">
      <c r="A117" t="str">
        <f>CONCATENATE("{'SheetId':'05a3e0c8-b8c2-4245-bdc5-cb015cdcc9dd'",",","'UId':'bf779ace-625d-48aa-aa6b-032f68f6238b'",",'Col':",COLUMN(BCTaiSan_06116!F42),",'Row':",ROW(BCTaiSan_06116!F42),",","'Format':'numberic'",",'Value':'",SUBSTITUTE(BCTaiSan_06116!F42,"'","\'"),"','TargetCode':''}")</f>
        <v>{'SheetId':'05a3e0c8-b8c2-4245-bdc5-cb015cdcc9dd','UId':'bf779ace-625d-48aa-aa6b-032f68f6238b','Col':6,'Row':42,'Format':'numberic','Value':'0.651138963056802','TargetCode':''}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{'SheetId':'9f0499bc-7fdf-466f-858e-64171f5a4e41','UId':'12f8b01e-2ca4-4c4d-9b66-ade2fd0da20f','Col':4,'Row':2,'Format':'numberic','Value':'96474110','TargetCode':''}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{'SheetId':'9f0499bc-7fdf-466f-858e-64171f5a4e41','UId':'0ddceec3-e126-43c8-aaad-6c8a6a5b2691','Col':5,'Row':2,'Format':'numberic','Value':'104728950','TargetCode':''}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{'SheetId':'9f0499bc-7fdf-466f-858e-64171f5a4e41','UId':'5aa23758-7d58-4e38-ba88-8eba35749a0f','Col':6,'Row':2,'Format':'numberic','Value':'201203060','TargetCode':''}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{'SheetId':'9f0499bc-7fdf-466f-858e-64171f5a4e41','UId':'86355dcd-b150-4ddc-8f7d-bea7f2272295','Col':4,'Row':4,'Format':'numberic','Value':'95364780','TargetCode':''}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{'SheetId':'9f0499bc-7fdf-466f-858e-64171f5a4e41','UId':'9402e700-a6c6-4730-9a87-830c7b8295aa','Col':5,'Row':4,'Format':'numberic','Value':'103741342','TargetCode':''}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{'SheetId':'9f0499bc-7fdf-466f-858e-64171f5a4e41','UId':'6c0ddf28-f5f4-40be-a529-03da538618da','Col':6,'Row':4,'Format':'numberic','Value':'199106122','TargetCode':''}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{'SheetId':'9f0499bc-7fdf-466f-858e-64171f5a4e41','UId':'9ace967b-a742-459d-9b0e-2533c2eee182','Col':4,'Row':5,'Format':'numberic','Value':'1109330','TargetCode':''}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{'SheetId':'9f0499bc-7fdf-466f-858e-64171f5a4e41','UId':'7709727e-ded2-4883-b3c2-f1f7a41a6b13','Col':5,'Row':5,'Format':'numberic','Value':'987608','TargetCode':''}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{'SheetId':'9f0499bc-7fdf-466f-858e-64171f5a4e41','UId':'79b24302-7bd9-4283-880a-1cf8d24bcfe1','Col':6,'Row':5,'Format':'numberic','Value':'2096938','TargetCode':''}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{'SheetId':'9f0499bc-7fdf-466f-858e-64171f5a4e41','UId':'a33a72c7-2713-4873-8b86-d827af87f615','Col':4,'Row':7,'Format':'numberic','Value':'133284513','TargetCode':''}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{'SheetId':'9f0499bc-7fdf-466f-858e-64171f5a4e41','UId':'598da6e9-a46e-420a-9898-09cbad9bf1a4','Col':5,'Row':7,'Format':'numberic','Value':'116111580','TargetCode':''}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{'SheetId':'9f0499bc-7fdf-466f-858e-64171f5a4e41','UId':'da8bcbe5-744f-46f0-8514-2774403ba8ce','Col':6,'Row':7,'Format':'numberic','Value':'249396093','TargetCode':''}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{'SheetId':'9f0499bc-7fdf-466f-858e-64171f5a4e41','UId':'a3f7d517-3d33-47c2-b24d-c57ab35d3091','Col':4,'Row':8,'Format':'numberic','Value':'49644531','TargetCode':''}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{'SheetId':'9f0499bc-7fdf-466f-858e-64171f5a4e41','UId':'4f55db7e-1c04-4709-a1d2-bbbb29f72561','Col':5,'Row':8,'Format':'numberic','Value':'57978492','TargetCode':''}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{'SheetId':'9f0499bc-7fdf-466f-858e-64171f5a4e41','UId':'6f2a3ba9-dbc2-4817-8f88-d5d66d4d9003','Col':6,'Row':8,'Format':'numberic','Value':'107623023','TargetCode':''}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{'SheetId':'9f0499bc-7fdf-466f-858e-64171f5a4e41','UId':'6ba698f0-9bbf-4e84-b7a0-955599af3c15','Col':4,'Row':9,'Format':'numberic','Value':'10772432','TargetCode':''}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{'SheetId':'9f0499bc-7fdf-466f-858e-64171f5a4e41','UId':'444f440b-c894-49e3-92fd-668e8a858ff6','Col':5,'Row':9,'Format':'numberic','Value':'10682863','TargetCode':''}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{'SheetId':'9f0499bc-7fdf-466f-858e-64171f5a4e41','UId':'cab92e31-c53b-4b9c-8318-708f60ccc15e','Col':6,'Row':9,'Format':'numberic','Value':'21455295','TargetCode':''}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{'SheetId':'9f0499bc-7fdf-466f-858e-64171f5a4e41','UId':'01061364-95ed-46e6-a3e9-99d83f499a82','Col':6,'Row':10,'Format':'numberic','Value':'33000000','TargetCode':''}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{'SheetId':'9f0499bc-7fdf-466f-858e-64171f5a4e41','UId':'5794efd1-9a5c-4959-a795-db4bba215646','Col':4,'Row':16,'Format':'numberic','Value':'55204110','TargetCode':''}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{'SheetId':'9f0499bc-7fdf-466f-858e-64171f5a4e41','UId':'bf2e53ba-fefe-4687-9396-4184dff837fd','Col':5,'Row':16,'Format':'numberic','Value':'28652705','TargetCode':''}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{'SheetId':'9f0499bc-7fdf-466f-858e-64171f5a4e41','UId':'7eb74c70-e2b7-48b5-a581-95fc57b7b500','Col':6,'Row':16,'Format':'numberic','Value':'83856815','TargetCode':''}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{'SheetId':'9f0499bc-7fdf-466f-858e-64171f5a4e41','UId':'34d2c2ab-6b55-4c07-84f2-c8bed7b6ae78','Col':4,'Row':17,'Format':'numberic','Value':'1163440','TargetCode':''}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{'SheetId':'9f0499bc-7fdf-466f-858e-64171f5a4e41','UId':'89b2b043-2df9-4f13-9e78-543369e737a1','Col':5,'Row':17,'Format':'numberic','Value':'2297520','TargetCode':''}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{'SheetId':'9f0499bc-7fdf-466f-858e-64171f5a4e41','UId':'76aa55e7-21e7-4982-86d8-afc5d0858f0b','Col':6,'Row':17,'Format':'numberic','Value':'3460960','TargetCode':''}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{'SheetId':'9f0499bc-7fdf-466f-858e-64171f5a4e41','UId':'a4678b54-6d84-4fc6-82af-93c8ba796b7e','Col':4,'Row':20,'ColDynamic':4,'RowDynamic':21,'Format':'numberic','Value':'1163440','TargetCode':''}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{'SheetId':'9f0499bc-7fdf-466f-858e-64171f5a4e41','UId':'caa60042-71ff-4827-9ff9-01598a48d39c','Col':5,'Row':20,'ColDynamic':5,'RowDynamic':21,'Format':'numberic','Value':'2297520','TargetCode':''}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{'SheetId':'9f0499bc-7fdf-466f-858e-64171f5a4e41','UId':'377b527a-1c97-40b7-bcbd-ebc3498c821a','Col':6,'Row':20,'ColDynamic':6,'RowDynamic':21,'Format':'numberic','Value':'3460960','TargetCode':''}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{'SheetId':'9f0499bc-7fdf-466f-858e-64171f5a4e41','UId':'38a3a91f-b01e-45c2-b5f0-c1707c708fbb','Col':4,'Row':21,'Format':'numberic','Value':'-36810403','TargetCode':''}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{'SheetId':'9f0499bc-7fdf-466f-858e-64171f5a4e41','UId':'8130b8d9-328b-494e-92da-a5be9e6805c7','Col':5,'Row':21,'Format':'numberic','Value':'-11382630','TargetCode':''}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{'SheetId':'9f0499bc-7fdf-466f-858e-64171f5a4e41','UId':'1268971d-aec4-4d18-9dad-547f1842a001','Col':6,'Row':21,'Format':'numberic','Value':'-48193033','TargetCode':''}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{'SheetId':'9f0499bc-7fdf-466f-858e-64171f5a4e41','UId':'d2452298-d733-4df4-9378-e361c0350d90','Col':4,'Row':22,'Format':'numberic','Value':'-4239130000','TargetCode':''}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{'SheetId':'9f0499bc-7fdf-466f-858e-64171f5a4e41','UId':'a5156e00-328f-4d9e-8fb7-d79a4b97561d','Col':5,'Row':22,'Format':'numberic','Value':'1929626240','TargetCode':''}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{'SheetId':'9f0499bc-7fdf-466f-858e-64171f5a4e41','UId':'5686740e-d712-4779-b2c8-31705da010da','Col':6,'Row':22,'Format':'numberic','Value':'-2309503760','TargetCode':''}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{'SheetId':'9f0499bc-7fdf-466f-858e-64171f5a4e41','UId':'290f007c-4527-4267-a2a4-e6549d55903d','Col':4,'Row':23,'Format':'numberic','Value':'-1375162014','TargetCode':''}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{'SheetId':'9f0499bc-7fdf-466f-858e-64171f5a4e41','UId':'16296614-89f9-4d93-8c2d-68ec7fbd16f2','Col':5,'Row':23,'Format':'numberic','Value':'161257011','TargetCode':''}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{'SheetId':'9f0499bc-7fdf-466f-858e-64171f5a4e41','UId':'ecdba23d-aaf1-46ee-a77f-ae1e9f77003d','Col':6,'Row':23,'Format':'numberic','Value':'-1213905003','TargetCode':''}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{'SheetId':'9f0499bc-7fdf-466f-858e-64171f5a4e41','UId':'ebbc855b-d0b1-4cee-9591-7f60875ae68f','Col':4,'Row':24,'Format':'numberic','Value':'-2863967986','TargetCode':''}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{'SheetId':'9f0499bc-7fdf-466f-858e-64171f5a4e41','UId':'f1aa294a-789c-4547-b886-03338c9092d4','Col':5,'Row':24,'Format':'numberic','Value':'1768369229','TargetCode':''}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{'SheetId':'9f0499bc-7fdf-466f-858e-64171f5a4e41','UId':'5f62cabd-6a25-4e7a-b24b-2fabca4214a8','Col':6,'Row':24,'Format':'numberic','Value':'-1095598757','TargetCode':''}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{'SheetId':'9f0499bc-7fdf-466f-858e-64171f5a4e41','UId':'d7714b42-515f-42ef-bf86-53d0cecd3934','Col':4,'Row':25,'Format':'numberic','Value':'-4275940403','TargetCode':''}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{'SheetId':'9f0499bc-7fdf-466f-858e-64171f5a4e41','UId':'ec1f60a0-2572-4cba-abb3-8b98c0527c84','Col':5,'Row':25,'Format':'numberic','Value':'1918243610','TargetCode':''}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{'SheetId':'9f0499bc-7fdf-466f-858e-64171f5a4e41','UId':'f5f8ca5d-17a1-4056-86bd-31bf83508e62','Col':6,'Row':25,'Format':'numberic','Value':'-2357696793','TargetCode':''}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{'SheetId':'9f0499bc-7fdf-466f-858e-64171f5a4e41','UId':'117aa9b8-574b-4617-b605-c28ee5df6106','Col':4,'Row':26,'Format':'numberic','Value':'45806739352','TargetCode':''}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{'SheetId':'9f0499bc-7fdf-466f-858e-64171f5a4e41','UId':'dbb5f829-73f9-4b34-bf99-f414f22f1167','Col':5,'Row':26,'Format':'numberic','Value':'43888495742','TargetCode':''}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{'SheetId':'9f0499bc-7fdf-466f-858e-64171f5a4e41','UId':'a35bc912-a4a1-4e37-9299-45d6aef59c30','Col':6,'Row':26,'Format':'numberic','Value':'43888495742','TargetCode':''}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{'SheetId':'9f0499bc-7fdf-466f-858e-64171f5a4e41','UId':'eb92428b-9d49-4888-9f14-bcbfbe5c6bf2','Col':4,'Row':27,'Format':'numberic','Value':'-4275940403','TargetCode':''}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{'SheetId':'9f0499bc-7fdf-466f-858e-64171f5a4e41','UId':'320d6bb6-c7fd-43a2-9ebb-b238b4ad2bad','Col':5,'Row':27,'Format':'numberic','Value':'1918243610','TargetCode':''}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{'SheetId':'9f0499bc-7fdf-466f-858e-64171f5a4e41','UId':'e29da00d-8775-4d3c-9298-05be59e17f80','Col':6,'Row':27,'Format':'numberic','Value':'-2357696793','TargetCode':''}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{'SheetId':'9f0499bc-7fdf-466f-858e-64171f5a4e41','UId':'bfd72bba-c211-4f8e-9ecd-9ee4a52f04bd','Col':4,'Row':29,'Format':'numberic','Value':'-4275940403','TargetCode':''}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{'SheetId':'9f0499bc-7fdf-466f-858e-64171f5a4e41','UId':'cd326691-0867-4329-9a1f-8c4ceac46193','Col':5,'Row':29,'Format':'numberic','Value':'1918243610','TargetCode':''}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{'SheetId':'9f0499bc-7fdf-466f-858e-64171f5a4e41','UId':'0fd54c7e-8a7a-4167-9c56-6c7a3937cda6','Col':6,'Row':29,'Format':'numberic','Value':'-2357696793','TargetCode':''}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{'SheetId':'9f0499bc-7fdf-466f-858e-64171f5a4e41','UId':'50d9d533-bac7-4f48-aec0-1a7e4c3d12ca','Col':4,'Row':32,'Format':'numberic','Value':'41530798949','TargetCode':''}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{'SheetId':'9f0499bc-7fdf-466f-858e-64171f5a4e41','UId':'bb7a1e89-86da-484d-8ec8-7afacd682f41','Col':5,'Row':32,'Format':'numberic','Value':'45806739352','TargetCode':''}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{'SheetId':'9f0499bc-7fdf-466f-858e-64171f5a4e41','UId':'4c5eb36c-dc61-4ba8-bea8-e6e2e14f1ea6','Col':6,'Row':32,'Format':'numberic','Value':'41530798949','TargetCode':''}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15),",'Row':",ROW(BCDanhMucDauTu_06118!A15),",","'ColDynamic':",COLUMN(BCDanhMucDauTu_06118!A15),",","'RowDynamic':",ROW(BCDanhMucDauTu_06118!A15),",","'Format':'numberic'",",'Value':'",SUBSTITUTE(BCDanhMucDauTu_06118!A15,"'","\'"),"','TargetCode':''}")</f>
        <v>{'SheetId':'67b46b8e-8f9b-4b72-bb0c-c761b7d3774f','UId':'909c14d4-418f-4fe6-ba78-f3cc30bbf1af','Col':1,'Row':15,'ColDynamic':1,'RowDynamic':15,'Format':'numberic','Value':' ','TargetCode':''}</v>
      </c>
    </row>
    <row r="230" ht="12.75">
      <c r="A230" t="str">
        <f>CONCATENATE("{'SheetId':'67b46b8e-8f9b-4b72-bb0c-c761b7d3774f'",",","'UId':'7c04cb71-2274-4d6c-aad2-e9896a0cf1a0'",",'Col':",COLUMN(BCDanhMucDauTu_06118!B15),",'Row':",ROW(BCDanhMucDauTu_06118!B15),",","'ColDynamic':",COLUMN(BCDanhMucDauTu_06118!B15),",","'RowDynamic':",ROW(BCDanhMucDauTu_06118!B15),",","'Format':'string'",",'Value':'",SUBSTITUTE(BCDanhMucDauTu_06118!B15,"'","\'"),"','TargetCode':''}")</f>
        <v>{'SheetId':'67b46b8e-8f9b-4b72-bb0c-c761b7d3774f','UId':'7c04cb71-2274-4d6c-aad2-e9896a0cf1a0','Col':2,'Row':15,'ColDynamic':2,'RowDynamic':15,'Format':'string','Value':'Tổng','TargetCode':''}</v>
      </c>
    </row>
    <row r="231" ht="12.75">
      <c r="A231" t="str">
        <f>CONCATENATE("{'SheetId':'67b46b8e-8f9b-4b72-bb0c-c761b7d3774f'",",","'UId':'5aaf77a7-c601-42ce-8c20-f284e370864b'",",'Col':",COLUMN(BCDanhMucDauTu_06118!C15),",'Row':",ROW(BCDanhMucDauTu_06118!C15),",","'ColDynamic':",COLUMN(BCDanhMucDauTu_06118!C15),",","'RowDynamic':",ROW(BCDanhMucDauTu_06118!C15),",","'Format':'numberic'",",'Value':'",SUBSTITUTE(BCDanhMucDauTu_06118!C15,"'","\'"),"','TargetCode':''}")</f>
        <v>{'SheetId':'67b46b8e-8f9b-4b72-bb0c-c761b7d3774f','UId':'5aaf77a7-c601-42ce-8c20-f284e370864b','Col':3,'Row':15,'ColDynamic':3,'RowDynamic':15,'Format':'numberic','Value':'2247','TargetCode':''}</v>
      </c>
    </row>
    <row r="232" ht="12.75">
      <c r="A232" t="str">
        <f>CONCATENATE("{'SheetId':'67b46b8e-8f9b-4b72-bb0c-c761b7d3774f'",",","'UId':'3c4aeab7-2943-4c67-813d-bb3220bb9f82'",",'Col':",COLUMN(BCDanhMucDauTu_06118!D15),",'Row':",ROW(BCDanhMucDauTu_06118!D15),",","'ColDynamic':",COLUMN(BCDanhMucDauTu_06118!D15),",","'RowDynamic':",ROW(BCDanhMucDauTu_06118!D15),",","'Format':'numberic'",",'Value':'",SUBSTITUTE(BCDanhMucDauTu_06118!D15,"'","\'"),"','TargetCode':''}")</f>
        <v>{'SheetId':'67b46b8e-8f9b-4b72-bb0c-c761b7d3774f','UId':'3c4aeab7-2943-4c67-813d-bb3220bb9f82','Col':4,'Row':15,'ColDynamic':4,'RowDynamic':15,'Format':'numberic','Value':'656040','TargetCode':''}</v>
      </c>
    </row>
    <row r="233" ht="12.75">
      <c r="A233" t="str">
        <f>CONCATENATE("{'SheetId':'67b46b8e-8f9b-4b72-bb0c-c761b7d3774f'",",","'UId':'c1fea7bf-fa93-4222-bac6-9c6270d7e342'",",'Col':",COLUMN(BCDanhMucDauTu_06118!E15),",'Row':",ROW(BCDanhMucDauTu_06118!E15),",","'ColDynamic':",COLUMN(BCDanhMucDauTu_06118!E15),",","'RowDynamic':",ROW(BCDanhMucDauTu_06118!E15),",","'Format':'numberic'",",'Value':'",SUBSTITUTE(BCDanhMucDauTu_06118!E15,"'","\'"),"','TargetCode':''}")</f>
        <v>{'SheetId':'67b46b8e-8f9b-4b72-bb0c-c761b7d3774f','UId':'c1fea7bf-fa93-4222-bac6-9c6270d7e342','Col':5,'Row':15,'ColDynamic':5,'RowDynamic':15,'Format':'numberic','Value':'','TargetCode':''}</v>
      </c>
    </row>
    <row r="234" ht="12.75">
      <c r="A234" t="str">
        <f>CONCATENATE("{'SheetId':'67b46b8e-8f9b-4b72-bb0c-c761b7d3774f'",",","'UId':'7e8c5862-097e-408b-a7d3-eb833a539b90'",",'Col':",COLUMN(BCDanhMucDauTu_06118!F15),",'Row':",ROW(BCDanhMucDauTu_06118!F15),",","'ColDynamic':",COLUMN(BCDanhMucDauTu_06118!F15),",","'RowDynamic':",ROW(BCDanhMucDauTu_06118!F15),",","'Format':'numberic'",",'Value':'",SUBSTITUTE(BCDanhMucDauTu_06118!F15,"'","\'"),"','TargetCode':''}")</f>
        <v>{'SheetId':'67b46b8e-8f9b-4b72-bb0c-c761b7d3774f','UId':'7e8c5862-097e-408b-a7d3-eb833a539b90','Col':6,'Row':15,'ColDynamic':6,'RowDynamic':15,'Format':'numberic','Value':'21244838000','TargetCode':''}</v>
      </c>
    </row>
    <row r="235" ht="12.75">
      <c r="A235" t="str">
        <f>CONCATENATE("{'SheetId':'67b46b8e-8f9b-4b72-bb0c-c761b7d3774f'",",","'UId':'40abfc6e-cf0b-4032-a86e-f277b36863c2'",",'Col':",COLUMN(BCDanhMucDauTu_06118!G15),",'Row':",ROW(BCDanhMucDauTu_06118!G15),",","'ColDynamic':",COLUMN(BCDanhMucDauTu_06118!G6),",","'RowDynamic':",ROW(BCDanhMucDauTu_06118!G6),",","'Format':'numberic'",",'Value':'",SUBSTITUTE(BCDanhMucDauTu_06118!G15,"'","\'"),"','TargetCode':''}")</f>
        <v>{'SheetId':'67b46b8e-8f9b-4b72-bb0c-c761b7d3774f','UId':'40abfc6e-cf0b-4032-a86e-f277b36863c2','Col':7,'Row':15,'ColDynamic':7,'RowDynamic':6,'Format':'numberic','Value':'0.509931119816006','TargetCode':''}</v>
      </c>
    </row>
    <row r="236" ht="12.75">
      <c r="A236" t="str">
        <f>CONCATENATE("{'SheetId':'67b46b8e-8f9b-4b72-bb0c-c761b7d3774f'",",","'UId':'d375f948-86c5-437c-a5d7-4daa8f78828c'",",'Col':",COLUMN(BCDanhMucDauTu_06118!D16),",'Row':",ROW(BCDanhMucDauTu_06118!D16),",","'Format':'numberic'",",'Value':'",SUBSTITUTE(BCDanhMucDauTu_06118!D16,"'","\'"),"','TargetCode':''}")</f>
        <v>{'SheetId':'67b46b8e-8f9b-4b72-bb0c-c761b7d3774f','UId':'d375f948-86c5-437c-a5d7-4daa8f78828c','Col':4,'Row':16,'Format':'numberic','Value':' ','TargetCode':''}</v>
      </c>
    </row>
    <row r="237" ht="12.75">
      <c r="A237" t="str">
        <f>CONCATENATE("{'SheetId':'67b46b8e-8f9b-4b72-bb0c-c761b7d3774f'",",","'UId':'189a912b-e577-4535-83af-ecaf75016720'",",'Col':",COLUMN(BCDanhMucDauTu_06118!E16),",'Row':",ROW(BCDanhMucDauTu_06118!E16),",","'Format':'numberic'",",'Value':'",SUBSTITUTE(BCDanhMucDauTu_06118!E16,"'","\'"),"','TargetCode':''}")</f>
        <v>{'SheetId':'67b46b8e-8f9b-4b72-bb0c-c761b7d3774f','UId':'189a912b-e577-4535-83af-ecaf75016720','Col':5,'Row':16,'Format':'numberic','Value':' ','TargetCode':''}</v>
      </c>
    </row>
    <row r="238" ht="12.75">
      <c r="A238" t="str">
        <f>CONCATENATE("{'SheetId':'67b46b8e-8f9b-4b72-bb0c-c761b7d3774f'",",","'UId':'f3d800a6-44c8-49a7-a049-8c8ea92a5bd4'",",'Col':",COLUMN(BCDanhMucDauTu_06118!F16),",'Row':",ROW(BCDanhMucDauTu_06118!F16),",","'Format':'numberic'",",'Value':'",SUBSTITUTE(BCDanhMucDauTu_06118!F16,"'","\'"),"','TargetCode':''}")</f>
        <v>{'SheetId':'67b46b8e-8f9b-4b72-bb0c-c761b7d3774f','UId':'f3d800a6-44c8-49a7-a049-8c8ea92a5bd4','Col':6,'Row':16,'Format':'numberic','Value':' ','TargetCode':''}</v>
      </c>
    </row>
    <row r="239" ht="12.75">
      <c r="A239" t="str">
        <f>CONCATENATE("{'SheetId':'67b46b8e-8f9b-4b72-bb0c-c761b7d3774f'",",","'UId':'58b4a165-c059-4a43-b148-b9d31e3598b2'",",'Col':",COLUMN(BCDanhMucDauTu_06118!G16),",'Row':",ROW(BCDanhMucDauTu_06118!G16),",","'Format':'numberic'",",'Value':'",SUBSTITUTE(BCDanhMucDauTu_06118!G16,"'","\'"),"','TargetCode':''}")</f>
        <v>{'SheetId':'67b46b8e-8f9b-4b72-bb0c-c761b7d3774f','UId':'58b4a165-c059-4a43-b148-b9d31e3598b2','Col':7,'Row':16,'Format':'numberic','Value':' ','TargetCode':''}</v>
      </c>
    </row>
    <row r="240" ht="12.75">
      <c r="A240" t="str">
        <f>CONCATENATE("{'SheetId':'67b46b8e-8f9b-4b72-bb0c-c761b7d3774f'",",","'UId':'53d5ac23-053a-4fac-8e38-84b86dadba1a'",",'Col':",COLUMN(BCDanhMucDauTu_06118!A18),",'Row':",ROW(BCDanhMucDauTu_06118!A18),",","'ColDynamic':",COLUMN(BCDanhMucDauTu_06118!A19),",","'RowDynamic':",ROW(BCDanhMucDauTu_06118!A19),",","'Format':'numberic'",",'Value':'",SUBSTITUTE(BCDanhMucDauTu_06118!A18,"'","\'"),"','TargetCode':''}")</f>
        <v>{'SheetId':'67b46b8e-8f9b-4b72-bb0c-c761b7d3774f','UId':'53d5ac23-053a-4fac-8e38-84b86dadba1a','Col':1,'Row':18,'ColDynamic':1,'RowDynamic':19,'Format':'numberic','Value':' ','TargetCode':''}</v>
      </c>
    </row>
    <row r="241" ht="12.75">
      <c r="A241" t="str">
        <f>CONCATENATE("{'SheetId':'67b46b8e-8f9b-4b72-bb0c-c761b7d3774f'",",","'UId':'91122e37-15f5-4963-ae29-e5271597d35e'",",'Col':",COLUMN(BCDanhMucDauTu_06118!B18),",'Row':",ROW(BCDanhMucDauTu_06118!B18),",","'ColDynamic':",COLUMN(BCDanhMucDauTu_06118!B19),",","'RowDynamic':",ROW(BCDanhMucDauTu_06118!B19),",","'Format':'string'",",'Value':'",SUBSTITUTE(BCDanhMucDauTu_06118!B18,"'","\'"),"','TargetCode':''}")</f>
        <v>{'SheetId':'67b46b8e-8f9b-4b72-bb0c-c761b7d3774f','UId':'91122e37-15f5-4963-ae29-e5271597d35e','Col':2,'Row':18,'ColDynamic':2,'RowDynamic':19,'Format':'string','Value':'Tổng','TargetCode':''}</v>
      </c>
    </row>
    <row r="242" ht="12.75">
      <c r="A242" t="str">
        <f>CONCATENATE("{'SheetId':'67b46b8e-8f9b-4b72-bb0c-c761b7d3774f'",",","'UId':'7e980fb8-4415-4638-bcdc-86b6eceaa3c6'",",'Col':",COLUMN(BCDanhMucDauTu_06118!C18),",'Row':",ROW(BCDanhMucDauTu_06118!C18),",","'ColDynamic':",COLUMN(BCDanhMucDauTu_06118!C19),",","'RowDynamic':",ROW(BCDanhMucDauTu_06118!C19),",","'Format':'numberic'",",'Value':'",SUBSTITUTE(BCDanhMucDauTu_06118!C18,"'","\'"),"','TargetCode':''}")</f>
        <v>{'SheetId':'67b46b8e-8f9b-4b72-bb0c-c761b7d3774f','UId':'7e980fb8-4415-4638-bcdc-86b6eceaa3c6','Col':3,'Row':18,'ColDynamic':3,'RowDynamic':19,'Format':'numberic','Value':'2249','TargetCode':''}</v>
      </c>
    </row>
    <row r="243" ht="12.75">
      <c r="A243" t="str">
        <f>CONCATENATE("{'SheetId':'67b46b8e-8f9b-4b72-bb0c-c761b7d3774f'",",","'UId':'857485a5-83f1-4cb7-916e-86082255b7ab'",",'Col':",COLUMN(BCDanhMucDauTu_06118!D18),",'Row':",ROW(BCDanhMucDauTu_06118!D18),",","'ColDynamic':",COLUMN(BCDanhMucDauTu_06118!D19),",","'RowDynamic':",ROW(BCDanhMucDauTu_06118!D19),",","'Format':'numberic'",",'Value':'",SUBSTITUTE(BCDanhMucDauTu_06118!D18,"'","\'"),"','TargetCode':''}")</f>
        <v>{'SheetId':'67b46b8e-8f9b-4b72-bb0c-c761b7d3774f','UId':'857485a5-83f1-4cb7-916e-86082255b7ab','Col':4,'Row':18,'ColDynamic':4,'RowDynamic':19,'Format':'numberic','Value':' ','TargetCode':''}</v>
      </c>
    </row>
    <row r="244" ht="12.75">
      <c r="A244" t="str">
        <f>CONCATENATE("{'SheetId':'67b46b8e-8f9b-4b72-bb0c-c761b7d3774f'",",","'UId':'0b58a205-febf-45d4-9d6b-f0b4c1829117'",",'Col':",COLUMN(BCDanhMucDauTu_06118!E18),",'Row':",ROW(BCDanhMucDauTu_06118!E18),",","'ColDynamic':",COLUMN(BCDanhMucDauTu_06118!E19),",","'RowDynamic':",ROW(BCDanhMucDauTu_06118!E19),",","'Format':'numberic'",",'Value':'",SUBSTITUTE(BCDanhMucDauTu_06118!E18,"'","\'"),"','TargetCode':''}")</f>
        <v>{'SheetId':'67b46b8e-8f9b-4b72-bb0c-c761b7d3774f','UId':'0b58a205-febf-45d4-9d6b-f0b4c1829117','Col':5,'Row':18,'ColDynamic':5,'RowDynamic':19,'Format':'numberic','Value':' ','TargetCode':''}</v>
      </c>
    </row>
    <row r="245" ht="12.75">
      <c r="A245" t="str">
        <f>CONCATENATE("{'SheetId':'67b46b8e-8f9b-4b72-bb0c-c761b7d3774f'",",","'UId':'cd160ace-1570-4bd2-83c2-e03b3a62fd73'",",'Col':",COLUMN(BCDanhMucDauTu_06118!F18),",'Row':",ROW(BCDanhMucDauTu_06118!F18),",","'ColDynamic':",COLUMN(BCDanhMucDauTu_06118!F19),",","'RowDynamic':",ROW(BCDanhMucDauTu_06118!F19),",","'Format':'numberic'",",'Value':'",SUBSTITUTE(BCDanhMucDauTu_06118!F18,"'","\'"),"','TargetCode':''}")</f>
        <v>{'SheetId':'67b46b8e-8f9b-4b72-bb0c-c761b7d3774f','UId':'cd160ace-1570-4bd2-83c2-e03b3a62fd73','Col':6,'Row':18,'ColDynamic':6,'RowDynamic':19,'Format':'numberic','Value':' ','TargetCode':''}</v>
      </c>
    </row>
    <row r="246" ht="12.75">
      <c r="A246" t="str">
        <f>CONCATENATE("{'SheetId':'67b46b8e-8f9b-4b72-bb0c-c761b7d3774f'",",","'UId':'301e9bee-938e-453c-a430-d79788ced4ff'",",'Col':",COLUMN(BCDanhMucDauTu_06118!G18),",'Row':",ROW(BCDanhMucDauTu_06118!G18),",","'ColDynamic':",COLUMN(BCDanhMucDauTu_06118!G17),",","'RowDynamic':",ROW(BCDanhMucDauTu_06118!G17),",","'Format':'numberic'",",'Value':'",SUBSTITUTE(BCDanhMucDauTu_06118!G18,"'","\'"),"','TargetCode':''}")</f>
        <v>{'SheetId':'67b46b8e-8f9b-4b72-bb0c-c761b7d3774f','UId':'301e9bee-938e-453c-a430-d79788ced4ff','Col':7,'Row':18,'ColDynamic':7,'RowDynamic':17,'Format':'numberic','Value':' ','TargetCode':''}</v>
      </c>
    </row>
    <row r="247" ht="12.75">
      <c r="A247" t="str">
        <f>CONCATENATE("{'SheetId':'67b46b8e-8f9b-4b72-bb0c-c761b7d3774f'",",","'UId':'5d33e08d-9f94-462e-ad86-33c206308f5d'",",'Col':",COLUMN(BCDanhMucDauTu_06118!D19),",'Row':",ROW(BCDanhMucDauTu_06118!D19),",","'Format':'numberic'",",'Value':'",SUBSTITUTE(BCDanhMucDauTu_06118!D19,"'","\'"),"','TargetCode':''}")</f>
        <v>{'SheetId':'67b46b8e-8f9b-4b72-bb0c-c761b7d3774f','UId':'5d33e08d-9f94-462e-ad86-33c206308f5d','Col':4,'Row':19,'Format':'numberic','Value':' ','TargetCode':''}</v>
      </c>
    </row>
    <row r="248" ht="12.75">
      <c r="A248" t="str">
        <f>CONCATENATE("{'SheetId':'67b46b8e-8f9b-4b72-bb0c-c761b7d3774f'",",","'UId':'5a1d99ac-4046-4829-bb38-dce3aba056f8'",",'Col':",COLUMN(BCDanhMucDauTu_06118!E19),",'Row':",ROW(BCDanhMucDauTu_06118!E19),",","'Format':'numberic'",",'Value':'",SUBSTITUTE(BCDanhMucDauTu_06118!E19,"'","\'"),"','TargetCode':''}")</f>
        <v>{'SheetId':'67b46b8e-8f9b-4b72-bb0c-c761b7d3774f','UId':'5a1d99ac-4046-4829-bb38-dce3aba056f8','Col':5,'Row':19,'Format':'numberic','Value':' ','TargetCode':''}</v>
      </c>
    </row>
    <row r="249" ht="12.75">
      <c r="A249" t="str">
        <f>CONCATENATE("{'SheetId':'67b46b8e-8f9b-4b72-bb0c-c761b7d3774f'",",","'UId':'82c5dee3-0b15-4712-a224-109e2a9593e7'",",'Col':",COLUMN(BCDanhMucDauTu_06118!F19),",'Row':",ROW(BCDanhMucDauTu_06118!F19),",","'Format':'numberic'",",'Value':'",SUBSTITUTE(BCDanhMucDauTu_06118!F19,"'","\'"),"','TargetCode':''}")</f>
        <v>{'SheetId':'67b46b8e-8f9b-4b72-bb0c-c761b7d3774f','UId':'82c5dee3-0b15-4712-a224-109e2a9593e7','Col':6,'Row':19,'Format':'numberic','Value':' ','TargetCode':''}</v>
      </c>
    </row>
    <row r="250" ht="12.75">
      <c r="A250" t="str">
        <f>CONCATENATE("{'SheetId':'67b46b8e-8f9b-4b72-bb0c-c761b7d3774f'",",","'UId':'e5432a41-2e98-438d-afa5-4e4ca5e713d2'",",'Col':",COLUMN(BCDanhMucDauTu_06118!G19),",'Row':",ROW(BCDanhMucDauTu_06118!G19),",","'Format':'numberic'",",'Value':'",SUBSTITUTE(BCDanhMucDauTu_06118!G19,"'","\'"),"','TargetCode':''}")</f>
        <v>{'SheetId':'67b46b8e-8f9b-4b72-bb0c-c761b7d3774f','UId':'e5432a41-2e98-438d-afa5-4e4ca5e713d2','Col':7,'Row':19,'Format':'numberic','Value':' ','TargetCode':''}</v>
      </c>
    </row>
    <row r="251" ht="12.75">
      <c r="A251" t="str">
        <f>CONCATENATE("{'SheetId':'67b46b8e-8f9b-4b72-bb0c-c761b7d3774f'",",","'UId':'5056b429-a712-4f9b-af4a-b1c775a4197b'",",'Col':",COLUMN(BCDanhMucDauTu_06118!A23),",'Row':",ROW(BCDanhMucDauTu_06118!A23),",","'ColDynamic':",COLUMN(BCDanhMucDauTu_06118!A26),",","'RowDynamic':",ROW(BCDanhMucDauTu_06118!A26),",","'Format':'numberic'",",'Value':'",SUBSTITUTE(BCDanhMucDauTu_06118!A23,"'","\'"),"','TargetCode':''}")</f>
        <v>{'SheetId':'67b46b8e-8f9b-4b72-bb0c-c761b7d3774f','UId':'5056b429-a712-4f9b-af4a-b1c775a4197b','Col':1,'Row':23,'ColDynamic':1,'RowDynamic':26,'Format':'numberic','Value':' ','TargetCode':''}</v>
      </c>
    </row>
    <row r="252" ht="12.75">
      <c r="A252" t="str">
        <f>CONCATENATE("{'SheetId':'67b46b8e-8f9b-4b72-bb0c-c761b7d3774f'",",","'UId':'204a8849-ed6b-48a6-8451-3af74f33b46b'",",'Col':",COLUMN(BCDanhMucDauTu_06118!B23),",'Row':",ROW(BCDanhMucDauTu_06118!B23),",","'ColDynamic':",COLUMN(BCDanhMucDauTu_06118!B26),",","'RowDynamic':",ROW(BCDanhMucDauTu_06118!B26),",","'Format':'string'",",'Value':'",SUBSTITUTE(BCDanhMucDauTu_06118!B23,"'","\'"),"','TargetCode':''}")</f>
        <v>{'SheetId':'67b46b8e-8f9b-4b72-bb0c-c761b7d3774f','UId':'204a8849-ed6b-48a6-8451-3af74f33b46b','Col':2,'Row':23,'ColDynamic':2,'RowDynamic':26,'Format':'string','Value':'Tổng','TargetCode':''}</v>
      </c>
    </row>
    <row r="253" ht="12.75">
      <c r="A253" t="str">
        <f>CONCATENATE("{'SheetId':'67b46b8e-8f9b-4b72-bb0c-c761b7d3774f'",",","'UId':'e03e5067-5fdf-4765-aa29-769841dbfe5b'",",'Col':",COLUMN(BCDanhMucDauTu_06118!C23),",'Row':",ROW(BCDanhMucDauTu_06118!C23),",","'ColDynamic':",COLUMN(BCDanhMucDauTu_06118!C26),",","'RowDynamic':",ROW(BCDanhMucDauTu_06118!C26),",","'Format':'numberic'",",'Value':'",SUBSTITUTE(BCDanhMucDauTu_06118!C23,"'","\'"),"','TargetCode':''}")</f>
        <v>{'SheetId':'67b46b8e-8f9b-4b72-bb0c-c761b7d3774f','UId':'e03e5067-5fdf-4765-aa29-769841dbfe5b','Col':3,'Row':23,'ColDynamic':3,'RowDynamic':26,'Format':'numberic','Value':'2252','TargetCode':''}</v>
      </c>
    </row>
    <row r="254" ht="12.75">
      <c r="A254" t="str">
        <f>CONCATENATE("{'SheetId':'67b46b8e-8f9b-4b72-bb0c-c761b7d3774f'",",","'UId':'8d60e85b-e4c7-405f-a833-8a3fa51e9dd7'",",'Col':",COLUMN(BCDanhMucDauTu_06118!D23),",'Row':",ROW(BCDanhMucDauTu_06118!D23),",","'ColDynamic':",COLUMN(BCDanhMucDauTu_06118!D26),",","'RowDynamic':",ROW(BCDanhMucDauTu_06118!D26),",","'Format':'numberic'",",'Value':'",SUBSTITUTE(BCDanhMucDauTu_06118!D23,"'","\'"),"','TargetCode':''}")</f>
        <v>{'SheetId':'67b46b8e-8f9b-4b72-bb0c-c761b7d3774f','UId':'8d60e85b-e4c7-405f-a833-8a3fa51e9dd7','Col':4,'Row':23,'ColDynamic':4,'RowDynamic':26,'Format':'numberic','Value':'116323','TargetCode':''}</v>
      </c>
    </row>
    <row r="255" ht="12.75">
      <c r="A255" t="str">
        <f>CONCATENATE("{'SheetId':'67b46b8e-8f9b-4b72-bb0c-c761b7d3774f'",",","'UId':'e9abb875-b13a-4d12-a237-cc3f7de15c2e'",",'Col':",COLUMN(BCDanhMucDauTu_06118!E23),",'Row':",ROW(BCDanhMucDauTu_06118!E23),",","'ColDynamic':",COLUMN(BCDanhMucDauTu_06118!E26),",","'RowDynamic':",ROW(BCDanhMucDauTu_06118!E26),",","'Format':'numberic'",",'Value':'",SUBSTITUTE(BCDanhMucDauTu_06118!E23,"'","\'"),"','TargetCode':''}")</f>
        <v>{'SheetId':'67b46b8e-8f9b-4b72-bb0c-c761b7d3774f','UId':'e9abb875-b13a-4d12-a237-cc3f7de15c2e','Col':5,'Row':23,'ColDynamic':5,'RowDynamic':26,'Format':'numberic','Value':'','TargetCode':''}</v>
      </c>
    </row>
    <row r="256" ht="12.75">
      <c r="A256" t="str">
        <f>CONCATENATE("{'SheetId':'67b46b8e-8f9b-4b72-bb0c-c761b7d3774f'",",","'UId':'8edcf307-1ae9-40c1-b85a-903402813659'",",'Col':",COLUMN(BCDanhMucDauTu_06118!F23),",'Row':",ROW(BCDanhMucDauTu_06118!F23),",","'ColDynamic':",COLUMN(BCDanhMucDauTu_06118!F26),",","'RowDynamic':",ROW(BCDanhMucDauTu_06118!F26),",","'Format':'numberic'",",'Value':'",SUBSTITUTE(BCDanhMucDauTu_06118!F23,"'","\'"),"','TargetCode':''}")</f>
        <v>{'SheetId':'67b46b8e-8f9b-4b72-bb0c-c761b7d3774f','UId':'8edcf307-1ae9-40c1-b85a-903402813659','Col':6,'Row':23,'ColDynamic':6,'RowDynamic':26,'Format':'numberic','Value':'10839167435','TargetCode':''}</v>
      </c>
    </row>
    <row r="257" ht="12.75">
      <c r="A257" t="str">
        <f>CONCATENATE("{'SheetId':'67b46b8e-8f9b-4b72-bb0c-c761b7d3774f'",",","'UId':'df030055-a94d-4493-8f38-705191e5fdd9'",",'Col':",COLUMN(BCDanhMucDauTu_06118!G23),",'Row':",ROW(BCDanhMucDauTu_06118!G23),",","'ColDynamic':",COLUMN(BCDanhMucDauTu_06118!G20),",","'RowDynamic':",ROW(BCDanhMucDauTu_06118!G20),",","'Format':'numberic'",",'Value':'",SUBSTITUTE(BCDanhMucDauTu_06118!G23,"'","\'"),"','TargetCode':''}")</f>
        <v>{'SheetId':'67b46b8e-8f9b-4b72-bb0c-c761b7d3774f','UId':'df030055-a94d-4493-8f38-705191e5fdd9','Col':7,'Row':23,'ColDynamic':7,'RowDynamic':20,'Format':'numberic','Value':'0.260168083560003','TargetCode':''}</v>
      </c>
    </row>
    <row r="258" ht="12.75">
      <c r="A258" t="str">
        <f>CONCATENATE("{'SheetId':'67b46b8e-8f9b-4b72-bb0c-c761b7d3774f'",",","'UId':'b6dcfedf-67f4-4358-8c08-01cb263bd48d'",",'Col':",COLUMN(BCDanhMucDauTu_06118!D24),",'Row':",ROW(BCDanhMucDauTu_06118!D24),",","'Format':'numberic'",",'Value':'",SUBSTITUTE(BCDanhMucDauTu_06118!D24,"'","\'"),"','TargetCode':''}")</f>
        <v>{'SheetId':'67b46b8e-8f9b-4b72-bb0c-c761b7d3774f','UId':'b6dcfedf-67f4-4358-8c08-01cb263bd48d','Col':4,'Row':24,'Format':'numberic','Value':' ','TargetCode':''}</v>
      </c>
    </row>
    <row r="259" ht="12.75">
      <c r="A259" t="str">
        <f>CONCATENATE("{'SheetId':'67b46b8e-8f9b-4b72-bb0c-c761b7d3774f'",",","'UId':'14426079-47be-481c-91ca-9fdc38ee13bb'",",'Col':",COLUMN(BCDanhMucDauTu_06118!E24),",'Row':",ROW(BCDanhMucDauTu_06118!E24),",","'Format':'numberic'",",'Value':'",SUBSTITUTE(BCDanhMucDauTu_06118!E24,"'","\'"),"','TargetCode':''}")</f>
        <v>{'SheetId':'67b46b8e-8f9b-4b72-bb0c-c761b7d3774f','UId':'14426079-47be-481c-91ca-9fdc38ee13bb','Col':5,'Row':24,'Format':'numberic','Value':' ','TargetCode':''}</v>
      </c>
    </row>
    <row r="260" ht="12.75">
      <c r="A260" t="str">
        <f>CONCATENATE("{'SheetId':'67b46b8e-8f9b-4b72-bb0c-c761b7d3774f'",",","'UId':'ebf14dca-994a-45aa-be97-42104b044d75'",",'Col':",COLUMN(BCDanhMucDauTu_06118!F24),",'Row':",ROW(BCDanhMucDauTu_06118!F24),",","'Format':'numberic'",",'Value':'",SUBSTITUTE(BCDanhMucDauTu_06118!F24,"'","\'"),"','TargetCode':''}")</f>
        <v>{'SheetId':'67b46b8e-8f9b-4b72-bb0c-c761b7d3774f','UId':'ebf14dca-994a-45aa-be97-42104b044d75','Col':6,'Row':24,'Format':'numberic','Value':' ','TargetCode':''}</v>
      </c>
    </row>
    <row r="261" ht="12.75">
      <c r="A261" t="str">
        <f>CONCATENATE("{'SheetId':'67b46b8e-8f9b-4b72-bb0c-c761b7d3774f'",",","'UId':'4aa96fbd-3555-405a-8558-3106f0623231'",",'Col':",COLUMN(BCDanhMucDauTu_06118!G24),",'Row':",ROW(BCDanhMucDauTu_06118!G24),",","'Format':'numberic'",",'Value':'",SUBSTITUTE(BCDanhMucDauTu_06118!G24,"'","\'"),"','TargetCode':''}")</f>
        <v>{'SheetId':'67b46b8e-8f9b-4b72-bb0c-c761b7d3774f','UId':'4aa96fbd-3555-405a-8558-3106f0623231','Col':7,'Row':24,'Format':'numberic','Value':' ','TargetCode':''}</v>
      </c>
    </row>
    <row r="262" ht="12.75">
      <c r="A262" t="str">
        <f>CONCATENATE("{'SheetId':'67b46b8e-8f9b-4b72-bb0c-c761b7d3774f'",",","'UId':'2c1011b8-d5f5-4b96-8831-019e4bc399c2'",",'Col':",COLUMN(BCDanhMucDauTu_06118!A26),",'Row':",ROW(BCDanhMucDauTu_06118!A26),",","'ColDynamic':",COLUMN(BCDanhMucDauTu_06118!A36),",","'RowDynamic':",ROW(BCDanhMucDauTu_06118!A36),",","'Format':'numberic'",",'Value':'",SUBSTITUTE(BCDanhMucDauTu_06118!A26,"'","\'"),"','TargetCode':''}")</f>
        <v>{'SheetId':'67b46b8e-8f9b-4b72-bb0c-c761b7d3774f','UId':'2c1011b8-d5f5-4b96-8831-019e4bc399c2','Col':1,'Row':26,'ColDynamic':1,'RowDynamic':36,'Format':'numberic','Value':' ','TargetCode':''}</v>
      </c>
    </row>
    <row r="263" ht="12.75">
      <c r="A263" t="str">
        <f>CONCATENATE("{'SheetId':'67b46b8e-8f9b-4b72-bb0c-c761b7d3774f'",",","'UId':'453d63c1-d155-4728-af9c-f504fde1abde'",",'Col':",COLUMN(BCDanhMucDauTu_06118!B26),",'Row':",ROW(BCDanhMucDauTu_06118!B26),",","'ColDynamic':",COLUMN(BCDanhMucDauTu_06118!B36),",","'RowDynamic':",ROW(BCDanhMucDauTu_06118!B36),",","'Format':'string'",",'Value':'",SUBSTITUTE(BCDanhMucDauTu_06118!B26,"'","\'"),"','TargetCode':''}")</f>
        <v>{'SheetId':'67b46b8e-8f9b-4b72-bb0c-c761b7d3774f','UId':'453d63c1-d155-4728-af9c-f504fde1abde','Col':2,'Row':26,'ColDynamic':2,'RowDynamic':36,'Format':'string','Value':'Tổng','TargetCode':''}</v>
      </c>
    </row>
    <row r="264" ht="12.75">
      <c r="A264" t="str">
        <f>CONCATENATE("{'SheetId':'67b46b8e-8f9b-4b72-bb0c-c761b7d3774f'",",","'UId':'b95e71c5-0a8e-4c78-bcf5-de7935e32cda'",",'Col':",COLUMN(BCDanhMucDauTu_06118!C26),",'Row':",ROW(BCDanhMucDauTu_06118!C26),",","'ColDynamic':",COLUMN(BCDanhMucDauTu_06118!C36),",","'RowDynamic':",ROW(BCDanhMucDauTu_06118!C36),",","'Format':'numberic'",",'Value':'",SUBSTITUTE(BCDanhMucDauTu_06118!C26,"'","\'"),"','TargetCode':''}")</f>
        <v>{'SheetId':'67b46b8e-8f9b-4b72-bb0c-c761b7d3774f','UId':'b95e71c5-0a8e-4c78-bcf5-de7935e32cda','Col':3,'Row':26,'ColDynamic':3,'RowDynamic':36,'Format':'numberic','Value':'2254','TargetCode':''}</v>
      </c>
    </row>
    <row r="265" ht="12.75">
      <c r="A265" t="str">
        <f>CONCATENATE("{'SheetId':'67b46b8e-8f9b-4b72-bb0c-c761b7d3774f'",",","'UId':'0c371dfc-ccf8-43da-a89d-79861f98d125'",",'Col':",COLUMN(BCDanhMucDauTu_06118!D26),",'Row':",ROW(BCDanhMucDauTu_06118!D26),",","'ColDynamic':",COLUMN(BCDanhMucDauTu_06118!D36),",","'RowDynamic':",ROW(BCDanhMucDauTu_06118!D36),",","'Format':'numberic'",",'Value':'",SUBSTITUTE(BCDanhMucDauTu_06118!D26,"'","\'"),"','TargetCode':''}")</f>
        <v>{'SheetId':'67b46b8e-8f9b-4b72-bb0c-c761b7d3774f','UId':'0c371dfc-ccf8-43da-a89d-79861f98d125','Col':4,'Row':26,'ColDynamic':4,'RowDynamic':36,'Format':'numberic','Value':' ','TargetCode':''}</v>
      </c>
    </row>
    <row r="266" ht="12.75">
      <c r="A266" t="str">
        <f>CONCATENATE("{'SheetId':'67b46b8e-8f9b-4b72-bb0c-c761b7d3774f'",",","'UId':'011b19c8-fcbe-4df0-bf07-bcc9ee9bc6fd'",",'Col':",COLUMN(BCDanhMucDauTu_06118!E26),",'Row':",ROW(BCDanhMucDauTu_06118!E26),",","'ColDynamic':",COLUMN(BCDanhMucDauTu_06118!E36),",","'RowDynamic':",ROW(BCDanhMucDauTu_06118!E36),",","'Format':'numberic'",",'Value':'",SUBSTITUTE(BCDanhMucDauTu_06118!E26,"'","\'"),"','TargetCode':''}")</f>
        <v>{'SheetId':'67b46b8e-8f9b-4b72-bb0c-c761b7d3774f','UId':'011b19c8-fcbe-4df0-bf07-bcc9ee9bc6fd','Col':5,'Row':26,'ColDynamic':5,'RowDynamic':36,'Format':'numberic','Value':' ','TargetCode':''}</v>
      </c>
    </row>
    <row r="267" ht="12.75">
      <c r="A267" t="str">
        <f>CONCATENATE("{'SheetId':'67b46b8e-8f9b-4b72-bb0c-c761b7d3774f'",",","'UId':'fc047029-43a4-49cd-aa84-840f8e6055a0'",",'Col':",COLUMN(BCDanhMucDauTu_06118!F26),",'Row':",ROW(BCDanhMucDauTu_06118!F26),",","'ColDynamic':",COLUMN(BCDanhMucDauTu_06118!F36),",","'RowDynamic':",ROW(BCDanhMucDauTu_06118!F36),",","'Format':'numberic'",",'Value':'",SUBSTITUTE(BCDanhMucDauTu_06118!F26,"'","\'"),"','TargetCode':''}")</f>
        <v>{'SheetId':'67b46b8e-8f9b-4b72-bb0c-c761b7d3774f','UId':'fc047029-43a4-49cd-aa84-840f8e6055a0','Col':6,'Row':26,'ColDynamic':6,'RowDynamic':36,'Format':'numberic','Value':'','TargetCode':''}</v>
      </c>
    </row>
    <row r="268" ht="12.75">
      <c r="A268" t="str">
        <f>CONCATENATE("{'SheetId':'67b46b8e-8f9b-4b72-bb0c-c761b7d3774f'",",","'UId':'1b975896-1036-463f-9654-e0af79400385'",",'Col':",COLUMN(BCDanhMucDauTu_06118!G26),",'Row':",ROW(BCDanhMucDauTu_06118!G26),",","'ColDynamic':",COLUMN(BCDanhMucDauTu_06118!G25),",","'RowDynamic':",ROW(BCDanhMucDauTu_06118!G25),",","'Format':'numberic'",",'Value':'",SUBSTITUTE(BCDanhMucDauTu_06118!G26,"'","\'"),"','TargetCode':''}")</f>
        <v>{'SheetId':'67b46b8e-8f9b-4b72-bb0c-c761b7d3774f','UId':'1b975896-1036-463f-9654-e0af79400385','Col':7,'Row':26,'ColDynamic':7,'RowDynamic':25,'Format':'numberic','Value':'','TargetCode':''}</v>
      </c>
    </row>
    <row r="269" ht="12.75">
      <c r="A269" t="str">
        <f>CONCATENATE("{'SheetId':'67b46b8e-8f9b-4b72-bb0c-c761b7d3774f'",",","'UId':'bfb2fed2-a4b9-447d-bd7e-080ebeb4dd2b'",",'Col':",COLUMN(BCDanhMucDauTu_06118!D27),",'Row':",ROW(BCDanhMucDauTu_06118!D27),",","'Format':'numberic'",",'Value':'",SUBSTITUTE(BCDanhMucDauTu_06118!D27,"'","\'"),"','TargetCode':''}")</f>
        <v>{'SheetId':'67b46b8e-8f9b-4b72-bb0c-c761b7d3774f','UId':'bfb2fed2-a4b9-447d-bd7e-080ebeb4dd2b','Col':4,'Row':27,'Format':'numberic','Value':' ','TargetCode':''}</v>
      </c>
    </row>
    <row r="270" ht="12.75">
      <c r="A270" t="str">
        <f>CONCATENATE("{'SheetId':'67b46b8e-8f9b-4b72-bb0c-c761b7d3774f'",",","'UId':'83a4aa3e-10d9-437e-9d72-cf9e255a85ed'",",'Col':",COLUMN(BCDanhMucDauTu_06118!E27),",'Row':",ROW(BCDanhMucDauTu_06118!E27),",","'Format':'numberic'",",'Value':'",SUBSTITUTE(BCDanhMucDauTu_06118!E27,"'","\'"),"','TargetCode':''}")</f>
        <v>{'SheetId':'67b46b8e-8f9b-4b72-bb0c-c761b7d3774f','UId':'83a4aa3e-10d9-437e-9d72-cf9e255a85ed','Col':5,'Row':27,'Format':'numberic','Value':' ','TargetCode':''}</v>
      </c>
    </row>
    <row r="271" ht="12.75">
      <c r="A271" t="str">
        <f>CONCATENATE("{'SheetId':'67b46b8e-8f9b-4b72-bb0c-c761b7d3774f'",",","'UId':'969aa2b5-f76c-4102-8c6a-736106d87517'",",'Col':",COLUMN(BCDanhMucDauTu_06118!F27),",'Row':",ROW(BCDanhMucDauTu_06118!F27),",","'Format':'numberic'",",'Value':'",SUBSTITUTE(BCDanhMucDauTu_06118!F27,"'","\'"),"','TargetCode':''}")</f>
        <v>{'SheetId':'67b46b8e-8f9b-4b72-bb0c-c761b7d3774f','UId':'969aa2b5-f76c-4102-8c6a-736106d87517','Col':6,'Row':27,'Format':'numberic','Value':' ','TargetCode':''}</v>
      </c>
    </row>
    <row r="272" ht="12.75">
      <c r="A272" t="str">
        <f>CONCATENATE("{'SheetId':'67b46b8e-8f9b-4b72-bb0c-c761b7d3774f'",",","'UId':'a9430611-07ab-40ab-ab97-4a02ba2bb73c'",",'Col':",COLUMN(BCDanhMucDauTu_06118!G27),",'Row':",ROW(BCDanhMucDauTu_06118!G27),",","'Format':'numberic'",",'Value':'",SUBSTITUTE(BCDanhMucDauTu_06118!G27,"'","\'"),"','TargetCode':''}")</f>
        <v>{'SheetId':'67b46b8e-8f9b-4b72-bb0c-c761b7d3774f','UId':'a9430611-07ab-40ab-ab97-4a02ba2bb73c','Col':7,'Row':27,'Format':'numberic','Value':' ','TargetCode':''}</v>
      </c>
    </row>
    <row r="273" ht="12.75">
      <c r="A273" t="str">
        <f>CONCATENATE("{'SheetId':'67b46b8e-8f9b-4b72-bb0c-c761b7d3774f'",",","'UId':'07c18ff2-8c98-4ed2-84ac-760d073941f7'",",'Col':",COLUMN(BCDanhMucDauTu_06118!A35),",'Row':",ROW(BCDanhMucDauTu_06118!A35),",","'ColDynamic':",COLUMN(BCDanhMucDauTu_06118!A40),",","'RowDynamic':",ROW(BCDanhMucDauTu_06118!A40),",","'Format':'numberic'",",'Value':'",SUBSTITUTE(BCDanhMucDauTu_06118!A35,"'","\'"),"','TargetCode':''}")</f>
        <v>{'SheetId':'67b46b8e-8f9b-4b72-bb0c-c761b7d3774f','UId':'07c18ff2-8c98-4ed2-84ac-760d073941f7','Col':1,'Row':35,'ColDynamic':1,'RowDynamic':40,'Format':'numberic','Value':' ','TargetCode':''}</v>
      </c>
    </row>
    <row r="274" ht="12.75">
      <c r="A274" t="str">
        <f>CONCATENATE("{'SheetId':'67b46b8e-8f9b-4b72-bb0c-c761b7d3774f'",",","'UId':'acab2b2f-ecb9-4a77-b24e-0a131a420bb9'",",'Col':",COLUMN(BCDanhMucDauTu_06118!B35),",'Row':",ROW(BCDanhMucDauTu_06118!B35),",","'ColDynamic':",COLUMN(BCDanhMucDauTu_06118!B40),",","'RowDynamic':",ROW(BCDanhMucDauTu_06118!B40),",","'Format':'string'",",'Value':'",SUBSTITUTE(BCDanhMucDauTu_06118!B35,"'","\'"),"','TargetCode':''}")</f>
        <v>{'SheetId':'67b46b8e-8f9b-4b72-bb0c-c761b7d3774f','UId':'acab2b2f-ecb9-4a77-b24e-0a131a420bb9','Col':2,'Row':35,'ColDynamic':2,'RowDynamic':40,'Format':'string','Value':'Tổng','TargetCode':''}</v>
      </c>
    </row>
    <row r="275" ht="12.75">
      <c r="A275" t="str">
        <f>CONCATENATE("{'SheetId':'67b46b8e-8f9b-4b72-bb0c-c761b7d3774f'",",","'UId':'854963cc-1a79-40f1-9f7e-4c071a7e4185'",",'Col':",COLUMN(BCDanhMucDauTu_06118!C35),",'Row':",ROW(BCDanhMucDauTu_06118!C35),",","'ColDynamic':",COLUMN(BCDanhMucDauTu_06118!C40),",","'RowDynamic':",ROW(BCDanhMucDauTu_06118!C40),",","'Format':'numberic'",",'Value':'",SUBSTITUTE(BCDanhMucDauTu_06118!C35,"'","\'"),"','TargetCode':''}")</f>
        <v>{'SheetId':'67b46b8e-8f9b-4b72-bb0c-c761b7d3774f','UId':'854963cc-1a79-40f1-9f7e-4c071a7e4185','Col':3,'Row':35,'ColDynamic':3,'RowDynamic':40,'Format':'numberic','Value':'2257','TargetCode':''}</v>
      </c>
    </row>
    <row r="276" ht="12.75">
      <c r="A276" t="str">
        <f>CONCATENATE("{'SheetId':'67b46b8e-8f9b-4b72-bb0c-c761b7d3774f'",",","'UId':'3446ee45-f667-4052-9423-d217ab958dc9'",",'Col':",COLUMN(BCDanhMucDauTu_06118!D35),",'Row':",ROW(BCDanhMucDauTu_06118!D35),",","'ColDynamic':",COLUMN(BCDanhMucDauTu_06118!D40),",","'RowDynamic':",ROW(BCDanhMucDauTu_06118!D40),",","'Format':'numberic'",",'Value':'",SUBSTITUTE(BCDanhMucDauTu_06118!D35,"'","\'"),"','TargetCode':''}")</f>
        <v>{'SheetId':'67b46b8e-8f9b-4b72-bb0c-c761b7d3774f','UId':'3446ee45-f667-4052-9423-d217ab958dc9','Col':4,'Row':35,'ColDynamic':4,'RowDynamic':40,'Format':'numberic','Value':' ','TargetCode':''}</v>
      </c>
    </row>
    <row r="277" ht="12.75">
      <c r="A277" t="str">
        <f>CONCATENATE("{'SheetId':'67b46b8e-8f9b-4b72-bb0c-c761b7d3774f'",",","'UId':'48f50b07-5a0f-4c0c-a96e-fa67481cb2bb'",",'Col':",COLUMN(BCDanhMucDauTu_06118!E35),",'Row':",ROW(BCDanhMucDauTu_06118!E35),",","'ColDynamic':",COLUMN(BCDanhMucDauTu_06118!E40),",","'RowDynamic':",ROW(BCDanhMucDauTu_06118!E40),",","'Format':'numberic'",",'Value':'",SUBSTITUTE(BCDanhMucDauTu_06118!E35,"'","\'"),"','TargetCode':''}")</f>
        <v>{'SheetId':'67b46b8e-8f9b-4b72-bb0c-c761b7d3774f','UId':'48f50b07-5a0f-4c0c-a96e-fa67481cb2bb','Col':5,'Row':35,'ColDynamic':5,'RowDynamic':40,'Format':'numberic','Value':' ','TargetCode':''}</v>
      </c>
    </row>
    <row r="278" ht="12.75">
      <c r="A278" t="str">
        <f>CONCATENATE("{'SheetId':'67b46b8e-8f9b-4b72-bb0c-c761b7d3774f'",",","'UId':'499ec781-d794-4fd5-b4e0-8fa0e519d75c'",",'Col':",COLUMN(BCDanhMucDauTu_06118!F35),",'Row':",ROW(BCDanhMucDauTu_06118!F35),",","'ColDynamic':",COLUMN(BCDanhMucDauTu_06118!F40),",","'RowDynamic':",ROW(BCDanhMucDauTu_06118!F40),",","'Format':'numberic'",",'Value':'",SUBSTITUTE(BCDanhMucDauTu_06118!F35,"'","\'"),"','TargetCode':''}")</f>
        <v>{'SheetId':'67b46b8e-8f9b-4b72-bb0c-c761b7d3774f','UId':'499ec781-d794-4fd5-b4e0-8fa0e519d75c','Col':6,'Row':35,'ColDynamic':6,'RowDynamic':40,'Format':'numberic','Value':'5082255276','TargetCode':''}</v>
      </c>
    </row>
    <row r="279" ht="12.75">
      <c r="A279" t="str">
        <f>CONCATENATE("{'SheetId':'67b46b8e-8f9b-4b72-bb0c-c761b7d3774f'",",","'UId':'c2c6ba10-fd24-4d88-83fb-b1ee8f343590'",",'Col':",COLUMN(BCDanhMucDauTu_06118!G35),",'Row':",ROW(BCDanhMucDauTu_06118!G35),",","'ColDynamic':",COLUMN(BCDanhMucDauTu_06118!G28),",","'RowDynamic':",ROW(BCDanhMucDauTu_06118!G28),",","'Format':'numberic'",",'Value':'",SUBSTITUTE(BCDanhMucDauTu_06118!G35,"'","\'"),"','TargetCode':''}")</f>
        <v>{'SheetId':'67b46b8e-8f9b-4b72-bb0c-c761b7d3774f','UId':'c2c6ba10-fd24-4d88-83fb-b1ee8f343590','Col':7,'Row':35,'ColDynamic':7,'RowDynamic':28,'Format':'numberic','Value':'0.121987285762381','TargetCode':''}</v>
      </c>
    </row>
    <row r="280" ht="12.75">
      <c r="A280" t="str">
        <f>CONCATENATE("{'SheetId':'67b46b8e-8f9b-4b72-bb0c-c761b7d3774f'",",","'UId':'4465c80f-a276-4ade-a0e0-d07d6fe502c2'",",'Col':",COLUMN(BCDanhMucDauTu_06118!D36),",'Row':",ROW(BCDanhMucDauTu_06118!D36),",","'Format':'numberic'",",'Value':'",SUBSTITUTE(BCDanhMucDauTu_06118!D36,"'","\'"),"','TargetCode':''}")</f>
        <v>{'SheetId':'67b46b8e-8f9b-4b72-bb0c-c761b7d3774f','UId':'4465c80f-a276-4ade-a0e0-d07d6fe502c2','Col':4,'Row':36,'Format':'numberic','Value':' ','TargetCode':''}</v>
      </c>
    </row>
    <row r="281" ht="12.75">
      <c r="A281" t="str">
        <f>CONCATENATE("{'SheetId':'67b46b8e-8f9b-4b72-bb0c-c761b7d3774f'",",","'UId':'089e4c22-4552-4b92-b9d3-a3980318527a'",",'Col':",COLUMN(BCDanhMucDauTu_06118!E36),",'Row':",ROW(BCDanhMucDauTu_06118!E36),",","'Format':'numberic'",",'Value':'",SUBSTITUTE(BCDanhMucDauTu_06118!E36,"'","\'"),"','TargetCode':''}")</f>
        <v>{'SheetId':'67b46b8e-8f9b-4b72-bb0c-c761b7d3774f','UId':'089e4c22-4552-4b92-b9d3-a3980318527a','Col':5,'Row':36,'Format':'numberic','Value':' ','TargetCode':''}</v>
      </c>
    </row>
    <row r="282" ht="12.75">
      <c r="A282" t="str">
        <f>CONCATENATE("{'SheetId':'67b46b8e-8f9b-4b72-bb0c-c761b7d3774f'",",","'UId':'cd52d7c8-90b2-4850-9edc-2485a156552e'",",'Col':",COLUMN(BCDanhMucDauTu_06118!F36),",'Row':",ROW(BCDanhMucDauTu_06118!F36),",","'Format':'numberic'",",'Value':'",SUBSTITUTE(BCDanhMucDauTu_06118!F36,"'","\'"),"','TargetCode':''}")</f>
        <v>{'SheetId':'67b46b8e-8f9b-4b72-bb0c-c761b7d3774f','UId':'cd52d7c8-90b2-4850-9edc-2485a156552e','Col':6,'Row':36,'Format':'numberic','Value':'','TargetCode':''}</v>
      </c>
    </row>
    <row r="283" ht="12.75">
      <c r="A283" t="str">
        <f>CONCATENATE("{'SheetId':'67b46b8e-8f9b-4b72-bb0c-c761b7d3774f'",",","'UId':'76e956ad-952e-470b-be49-e427af063ab5'",",'Col':",COLUMN(BCDanhMucDauTu_06118!G36),",'Row':",ROW(BCDanhMucDauTu_06118!G36),",","'Format':'numberic'",",'Value':'",SUBSTITUTE(BCDanhMucDauTu_06118!G36,"'","\'"),"','TargetCode':''}")</f>
        <v>{'SheetId':'67b46b8e-8f9b-4b72-bb0c-c761b7d3774f','UId':'76e956ad-952e-470b-be49-e427af063ab5','Col':7,'Row':36,'Format':'numberic','Value':' ','TargetCode':''}</v>
      </c>
    </row>
    <row r="284" ht="12.75">
      <c r="A284" t="str">
        <f>CONCATENATE("{'SheetId':'67b46b8e-8f9b-4b72-bb0c-c761b7d3774f'",",","'UId':'e35c3ea8-4f7a-4df3-a7e8-59130c0b03ad'",",'Col':",COLUMN(BCDanhMucDauTu_06118!D37),",'Row':",ROW(BCDanhMucDauTu_06118!D37),",","'Format':'numberic'",",'Value':'",SUBSTITUTE(BCDanhMucDauTu_06118!D37,"'","\'"),"','TargetCode':''}")</f>
        <v>{'SheetId':'67b46b8e-8f9b-4b72-bb0c-c761b7d3774f','UId':'e35c3ea8-4f7a-4df3-a7e8-59130c0b03ad','Col':4,'Row':37,'Format':'numberic','Value':' ','TargetCode':''}</v>
      </c>
    </row>
    <row r="285" ht="12.75">
      <c r="A285" t="str">
        <f>CONCATENATE("{'SheetId':'67b46b8e-8f9b-4b72-bb0c-c761b7d3774f'",",","'UId':'3c101e88-8f30-4b9c-9388-60071337ad84'",",'Col':",COLUMN(BCDanhMucDauTu_06118!E37),",'Row':",ROW(BCDanhMucDauTu_06118!E37),",","'Format':'numberic'",",'Value':'",SUBSTITUTE(BCDanhMucDauTu_06118!E37,"'","\'"),"','TargetCode':''}")</f>
        <v>{'SheetId':'67b46b8e-8f9b-4b72-bb0c-c761b7d3774f','UId':'3c101e88-8f30-4b9c-9388-60071337ad84','Col':5,'Row':37,'Format':'numberic','Value':' ','TargetCode':''}</v>
      </c>
    </row>
    <row r="286" ht="12.75">
      <c r="A286" t="str">
        <f>CONCATENATE("{'SheetId':'67b46b8e-8f9b-4b72-bb0c-c761b7d3774f'",",","'UId':'36be17e7-207f-4299-bdec-01ccc1f307a7'",",'Col':",COLUMN(BCDanhMucDauTu_06118!F37),",'Row':",ROW(BCDanhMucDauTu_06118!F37),",","'Format':'numberic'",",'Value':'",SUBSTITUTE(BCDanhMucDauTu_06118!F37,"'","\'"),"','TargetCode':''}")</f>
        <v>{'SheetId':'67b46b8e-8f9b-4b72-bb0c-c761b7d3774f','UId':'36be17e7-207f-4299-bdec-01ccc1f307a7','Col':6,'Row':37,'Format':'numberic','Value':'4495911246','TargetCode':''}</v>
      </c>
    </row>
    <row r="287" ht="12.75">
      <c r="A287" t="str">
        <f>CONCATENATE("{'SheetId':'67b46b8e-8f9b-4b72-bb0c-c761b7d3774f'",",","'UId':'af79f950-5da8-4f13-8e55-f0e3598488e3'",",'Col':",COLUMN(BCDanhMucDauTu_06118!G37),",'Row':",ROW(BCDanhMucDauTu_06118!G37),",","'Format':'numberic'",",'Value':'",SUBSTITUTE(BCDanhMucDauTu_06118!G37,"'","\'"),"','TargetCode':''}")</f>
        <v>{'SheetId':'67b46b8e-8f9b-4b72-bb0c-c761b7d3774f','UId':'af79f950-5da8-4f13-8e55-f0e3598488e3','Col':7,'Row':37,'Format':'numberic','Value':'0.10791351086161','TargetCode':''}</v>
      </c>
    </row>
    <row r="288" ht="12.75">
      <c r="A288" t="str">
        <f>CONCATENATE("{'SheetId':'67b46b8e-8f9b-4b72-bb0c-c761b7d3774f'",",","'UId':'e2614b11-fd9d-42c6-bea4-8f6267a2839b'",",'Col':",COLUMN(BCDanhMucDauTu_06118!D38),",'Row':",ROW(BCDanhMucDauTu_06118!D38),",","'Format':'numberic'",",'Value':'",SUBSTITUTE(BCDanhMucDauTu_06118!D38,"'","\'"),"','TargetCode':''}")</f>
        <v>{'SheetId':'67b46b8e-8f9b-4b72-bb0c-c761b7d3774f','UId':'e2614b11-fd9d-42c6-bea4-8f6267a2839b','Col':4,'Row':38,'Format':'numberic','Value':'','TargetCode':''}</v>
      </c>
    </row>
    <row r="289" ht="12.75">
      <c r="A289" t="str">
        <f>CONCATENATE("{'SheetId':'67b46b8e-8f9b-4b72-bb0c-c761b7d3774f'",",","'UId':'655cb90b-84a5-4e41-8948-e5809d95d1c6'",",'Col':",COLUMN(BCDanhMucDauTu_06118!E38),",'Row':",ROW(BCDanhMucDauTu_06118!E38),",","'Format':'numberic'",",'Value':'",SUBSTITUTE(BCDanhMucDauTu_06118!E38,"'","\'"),"','TargetCode':''}")</f>
        <v>{'SheetId':'67b46b8e-8f9b-4b72-bb0c-c761b7d3774f','UId':'655cb90b-84a5-4e41-8948-e5809d95d1c6','Col':5,'Row':38,'Format':'numberic','Value':'','TargetCode':''}</v>
      </c>
    </row>
    <row r="290" ht="12.75">
      <c r="A290" t="str">
        <f>CONCATENATE("{'SheetId':'67b46b8e-8f9b-4b72-bb0c-c761b7d3774f'",",","'UId':'96096b8c-622f-4886-b6f2-05110c6fded0'",",'Col':",COLUMN(BCDanhMucDauTu_06118!F38),",'Row':",ROW(BCDanhMucDauTu_06118!F38),",","'Format':'numberic'",",'Value':'",SUBSTITUTE(BCDanhMucDauTu_06118!F38,"'","\'"),"','TargetCode':''}")</f>
        <v>{'SheetId':'67b46b8e-8f9b-4b72-bb0c-c761b7d3774f','UId':'96096b8c-622f-4886-b6f2-05110c6fded0','Col':6,'Row':38,'Format':'numberic','Value':'','TargetCode':''}</v>
      </c>
    </row>
    <row r="291" ht="12.75">
      <c r="A291" t="str">
        <f>CONCATENATE("{'SheetId':'67b46b8e-8f9b-4b72-bb0c-c761b7d3774f'",",","'UId':'4b3192a6-6194-4086-8cd8-be303a6e69c9'",",'Col':",COLUMN(BCDanhMucDauTu_06118!G38),",'Row':",ROW(BCDanhMucDauTu_06118!G38),",","'Format':'numberic'",",'Value':'",SUBSTITUTE(BCDanhMucDauTu_06118!G38,"'","\'"),"','TargetCode':''}")</f>
        <v>{'SheetId':'67b46b8e-8f9b-4b72-bb0c-c761b7d3774f','UId':'4b3192a6-6194-4086-8cd8-be303a6e69c9','Col':7,'Row':38,'Format':'numberic','Value':'','TargetCode':''}</v>
      </c>
    </row>
    <row r="292" ht="12.75">
      <c r="A292" t="str">
        <f>CONCATENATE("{'SheetId':'67b46b8e-8f9b-4b72-bb0c-c761b7d3774f'",",","'UId':'674eba2f-568e-4a24-bf58-a0b833b24a66'",",'Col':",COLUMN(BCDanhMucDauTu_06118!A40),",'Row':",ROW(BCDanhMucDauTu_06118!A40),",","'ColDynamic':",COLUMN(BCDanhMucDauTu_06118!A39),",","'RowDynamic':",ROW(BCDanhMucDauTu_06118!A39),",","'Format':'string'",",'Value':'",SUBSTITUTE(BCDanhMucDauTu_06118!A40,"'","\'"),"','TargetCode':''}")</f>
        <v>{'SheetId':'67b46b8e-8f9b-4b72-bb0c-c761b7d3774f','UId':'674eba2f-568e-4a24-bf58-a0b833b24a66','Col':1,'Row':40,'ColDynamic':1,'RowDynamic':39,'Format':'string','Value':' ','TargetCode':''}</v>
      </c>
    </row>
    <row r="293" ht="12.75">
      <c r="A293" t="str">
        <f>CONCATENATE("{'SheetId':'67b46b8e-8f9b-4b72-bb0c-c761b7d3774f'",",","'UId':'7f85382e-35e6-423b-98d2-0e3a987135e3'",",'Col':",COLUMN(BCDanhMucDauTu_06118!B40),",'Row':",ROW(BCDanhMucDauTu_06118!B40),",","'ColDynamic':",COLUMN(BCDanhMucDauTu_06118!B39),",","'RowDynamic':",ROW(BCDanhMucDauTu_06118!B39),",","'Format':'string'",",'Value':'",SUBSTITUTE(BCDanhMucDauTu_06118!B40,"'","\'"),"','TargetCode':''}")</f>
        <v>{'SheetId':'67b46b8e-8f9b-4b72-bb0c-c761b7d3774f','UId':'7f85382e-35e6-423b-98d2-0e3a987135e3','Col':2,'Row':40,'ColDynamic':2,'RowDynamic':39,'Format':'string','Value':'Tổng','TargetCode':''}</v>
      </c>
    </row>
    <row r="294" ht="12.75">
      <c r="A294" t="str">
        <f>CONCATENATE("{'SheetId':'67b46b8e-8f9b-4b72-bb0c-c761b7d3774f'",",","'UId':'a350c9f0-1c45-4ea8-82e9-58c5876fefeb'",",'Col':",COLUMN(BCDanhMucDauTu_06118!C40),",'Row':",ROW(BCDanhMucDauTu_06118!C40),",","'ColDynamic':",COLUMN(BCDanhMucDauTu_06118!C39),",","'RowDynamic':",ROW(BCDanhMucDauTu_06118!C39),",","'Format':'string'",",'Value':'",SUBSTITUTE(BCDanhMucDauTu_06118!C40,"'","\'"),"','TargetCode':''}")</f>
        <v>{'SheetId':'67b46b8e-8f9b-4b72-bb0c-c761b7d3774f','UId':'a350c9f0-1c45-4ea8-82e9-58c5876fefeb','Col':3,'Row':40,'ColDynamic':3,'RowDynamic':39,'Format':'string','Value':'2262','TargetCode':''}</v>
      </c>
    </row>
    <row r="295" ht="12.75">
      <c r="A295" t="str">
        <f>CONCATENATE("{'SheetId':'67b46b8e-8f9b-4b72-bb0c-c761b7d3774f'",",","'UId':'1e813a56-ead8-4a1e-925b-7eaf1cfd0dcd'",",'Col':",COLUMN(BCDanhMucDauTu_06118!D40),",'Row':",ROW(BCDanhMucDauTu_06118!D40),",","'ColDynamic':",COLUMN(BCDanhMucDauTu_06118!D39),",","'RowDynamic':",ROW(BCDanhMucDauTu_06118!D39),",","'Format':'numberic'",",'Value':'",SUBSTITUTE(BCDanhMucDauTu_06118!D40,"'","\'"),"','TargetCode':''}")</f>
        <v>{'SheetId':'67b46b8e-8f9b-4b72-bb0c-c761b7d3774f','UId':'1e813a56-ead8-4a1e-925b-7eaf1cfd0dcd','Col':4,'Row':40,'ColDynamic':4,'RowDynamic':39,'Format':'numberic','Value':' ','TargetCode':''}</v>
      </c>
    </row>
    <row r="296" ht="12.75">
      <c r="A296" t="str">
        <f>CONCATENATE("{'SheetId':'67b46b8e-8f9b-4b72-bb0c-c761b7d3774f'",",","'UId':'776272b0-7df9-4925-876e-e1a0ed68f066'",",'Col':",COLUMN(BCDanhMucDauTu_06118!E40),",'Row':",ROW(BCDanhMucDauTu_06118!E40),",","'ColDynamic':",COLUMN(BCDanhMucDauTu_06118!E39),",","'RowDynamic':",ROW(BCDanhMucDauTu_06118!E39),",","'Format':'numberic'",",'Value':'",SUBSTITUTE(BCDanhMucDauTu_06118!E40,"'","\'"),"','TargetCode':''}")</f>
        <v>{'SheetId':'67b46b8e-8f9b-4b72-bb0c-c761b7d3774f','UId':'776272b0-7df9-4925-876e-e1a0ed68f066','Col':5,'Row':40,'ColDynamic':5,'RowDynamic':39,'Format':'numberic','Value':' ','TargetCode':''}</v>
      </c>
    </row>
    <row r="297" ht="12.75">
      <c r="A297" t="str">
        <f>CONCATENATE("{'SheetId':'67b46b8e-8f9b-4b72-bb0c-c761b7d3774f'",",","'UId':'5c9e78a1-0fa3-41e7-b225-de47aac24fd3'",",'Col':",COLUMN(BCDanhMucDauTu_06118!F40),",'Row':",ROW(BCDanhMucDauTu_06118!F40),",","'ColDynamic':",COLUMN(BCDanhMucDauTu_06118!F39),",","'RowDynamic':",ROW(BCDanhMucDauTu_06118!F39),",","'Format':'numberic'",",'Value':'",SUBSTITUTE(BCDanhMucDauTu_06118!F40,"'","\'"),"','TargetCode':''}")</f>
        <v>{'SheetId':'67b46b8e-8f9b-4b72-bb0c-c761b7d3774f','UId':'5c9e78a1-0fa3-41e7-b225-de47aac24fd3','Col':6,'Row':40,'ColDynamic':6,'RowDynamic':39,'Format':'numberic','Value':'4495911246','TargetCode':''}</v>
      </c>
    </row>
    <row r="298" ht="12.75">
      <c r="A298" t="str">
        <f>CONCATENATE("{'SheetId':'67b46b8e-8f9b-4b72-bb0c-c761b7d3774f'",",","'UId':'f6be2cb9-200d-4e36-8edd-85f19cfe3467'",",'Col':",COLUMN(BCDanhMucDauTu_06118!G40),",'Row':",ROW(BCDanhMucDauTu_06118!G40),",","'ColDynamic':",COLUMN(BCDanhMucDauTu_06118!G39),",","'RowDynamic':",ROW(BCDanhMucDauTu_06118!G39),",","'Format':'numberic'",",'Value':'",SUBSTITUTE(BCDanhMucDauTu_06118!G40,"'","\'"),"','TargetCode':''}")</f>
        <v>{'SheetId':'67b46b8e-8f9b-4b72-bb0c-c761b7d3774f','UId':'f6be2cb9-200d-4e36-8edd-85f19cfe3467','Col':7,'Row':40,'ColDynamic':7,'RowDynamic':39,'Format':'numberic','Value':'0.10791351086161','TargetCode':''}</v>
      </c>
    </row>
    <row r="299" ht="12.75">
      <c r="A299" t="str">
        <f>CONCATENATE("{'SheetId':'67b46b8e-8f9b-4b72-bb0c-c761b7d3774f'",",","'UId':'53687f30-88ed-4c0c-acf4-bea4847fe9b5'",",'Col':",COLUMN(BCDanhMucDauTu_06118!A41),",'Row':",ROW(BCDanhMucDauTu_06118!A41),",","'ColDynamic':",COLUMN(BCDanhMucDauTu_06118!A47),",","'RowDynamic':",ROW(BCDanhMucDauTu_06118!A47),",","'Format':'numberic'",",'Value':'",SUBSTITUTE(BCDanhMucDauTu_06118!A41,"'","\'"),"','TargetCode':''}")</f>
        <v>{'SheetId':'67b46b8e-8f9b-4b72-bb0c-c761b7d3774f','UId':'53687f30-88ed-4c0c-acf4-bea4847fe9b5','Col':1,'Row':41,'ColDynamic':1,'RowDynamic':47,'Format':'numberic','Value':'8','TargetCode':''}</v>
      </c>
    </row>
    <row r="300" ht="12.75">
      <c r="A300" t="str">
        <f>CONCATENATE("{'SheetId':'67b46b8e-8f9b-4b72-bb0c-c761b7d3774f'",",","'UId':'e230b4fc-1dc2-422c-a59c-7601e506e8d0'",",'Col':",COLUMN(BCDanhMucDauTu_06118!B41),",'Row':",ROW(BCDanhMucDauTu_06118!B41),",","'ColDynamic':",COLUMN(BCDanhMucDauTu_06118!B47),",","'RowDynamic':",ROW(BCDanhMucDauTu_06118!B47),",","'Format':'string'",",'Value':'",SUBSTITUTE(BCDanhMucDauTu_06118!B41,"'","\'"),"','TargetCode':''}")</f>
        <v>{'SheetId':'67b46b8e-8f9b-4b72-bb0c-c761b7d3774f','UId':'e230b4fc-1dc2-422c-a59c-7601e506e8d0','Col':2,'Row':41,'ColDynamic':2,'RowDynamic':47,'Format':'string','Value':'Tổng giá trị danh mục ','TargetCode':''}</v>
      </c>
    </row>
    <row r="301" ht="12.75">
      <c r="A301" t="str">
        <f>CONCATENATE("{'SheetId':'67b46b8e-8f9b-4b72-bb0c-c761b7d3774f'",",","'UId':'e53421a2-af7f-4705-be27-31bb3fe85bd2'",",'Col':",COLUMN(BCDanhMucDauTu_06118!C41),",'Row':",ROW(BCDanhMucDauTu_06118!C41),",","'ColDynamic':",COLUMN(BCDanhMucDauTu_06118!C47),",","'RowDynamic':",ROW(BCDanhMucDauTu_06118!C47),",","'Format':'numberic'",",'Value':'",SUBSTITUTE(BCDanhMucDauTu_06118!C41,"'","\'"),"','TargetCode':''}")</f>
        <v>{'SheetId':'67b46b8e-8f9b-4b72-bb0c-c761b7d3774f','UId':'e53421a2-af7f-4705-be27-31bb3fe85bd2','Col':3,'Row':41,'ColDynamic':3,'RowDynamic':47,'Format':'numberic','Value':'2263','TargetCode':''}</v>
      </c>
    </row>
    <row r="302" ht="12.75">
      <c r="A302" t="str">
        <f>CONCATENATE("{'SheetId':'67b46b8e-8f9b-4b72-bb0c-c761b7d3774f'",",","'UId':'91d29735-8ad3-47bd-8872-b2fa4b410649'",",'Col':",COLUMN(BCDanhMucDauTu_06118!D41),",'Row':",ROW(BCDanhMucDauTu_06118!D41),",","'ColDynamic':",COLUMN(BCDanhMucDauTu_06118!D47),",","'RowDynamic':",ROW(BCDanhMucDauTu_06118!D47),",","'Format':'numberic'",",'Value':'",SUBSTITUTE(BCDanhMucDauTu_06118!D41,"'","\'"),"','TargetCode':''}")</f>
        <v>{'SheetId':'67b46b8e-8f9b-4b72-bb0c-c761b7d3774f','UId':'91d29735-8ad3-47bd-8872-b2fa4b410649','Col':4,'Row':41,'ColDynamic':4,'RowDynamic':47,'Format':'numberic','Value':'','TargetCode':''}</v>
      </c>
    </row>
    <row r="303" ht="12.75">
      <c r="A303" t="str">
        <f>CONCATENATE("{'SheetId':'67b46b8e-8f9b-4b72-bb0c-c761b7d3774f'",",","'UId':'f3946957-dae1-48ab-b346-6f875281ae77'",",'Col':",COLUMN(BCDanhMucDauTu_06118!E41),",'Row':",ROW(BCDanhMucDauTu_06118!E41),",","'ColDynamic':",COLUMN(BCDanhMucDauTu_06118!E47),",","'RowDynamic':",ROW(BCDanhMucDauTu_06118!E47),",","'Format':'numberic'",",'Value':'",SUBSTITUTE(BCDanhMucDauTu_06118!E41,"'","\'"),"','TargetCode':''}")</f>
        <v>{'SheetId':'67b46b8e-8f9b-4b72-bb0c-c761b7d3774f','UId':'f3946957-dae1-48ab-b346-6f875281ae77','Col':5,'Row':41,'ColDynamic':5,'RowDynamic':47,'Format':'numberic','Value':' ','TargetCode':''}</v>
      </c>
    </row>
    <row r="304" ht="12.75">
      <c r="A304" t="str">
        <f>CONCATENATE("{'SheetId':'67b46b8e-8f9b-4b72-bb0c-c761b7d3774f'",",","'UId':'e40487fb-9b15-4877-a291-66e98031771d'",",'Col':",COLUMN(BCDanhMucDauTu_06118!F41),",'Row':",ROW(BCDanhMucDauTu_06118!F41),",","'ColDynamic':",COLUMN(BCDanhMucDauTu_06118!F47),",","'RowDynamic':",ROW(BCDanhMucDauTu_06118!F47),",","'Format':'numberic'",",'Value':'",SUBSTITUTE(BCDanhMucDauTu_06118!F41,"'","\'"),"','TargetCode':''}")</f>
        <v>{'SheetId':'67b46b8e-8f9b-4b72-bb0c-c761b7d3774f','UId':'e40487fb-9b15-4877-a291-66e98031771d','Col':6,'Row':41,'ColDynamic':6,'RowDynamic':47,'Format':'numberic','Value':'41662171957','TargetCode':''}</v>
      </c>
    </row>
    <row r="305" ht="12.75">
      <c r="A305" t="str">
        <f>CONCATENATE("{'SheetId':'67b46b8e-8f9b-4b72-bb0c-c761b7d3774f'",",","'UId':'ddaf1094-f821-4c3b-8224-0e541108466a'",",'Col':",COLUMN(BCDanhMucDauTu_06118!G41),",'Row':",ROW(BCDanhMucDauTu_06118!G41),",","'Format':'numberic'",",'Value':'",SUBSTITUTE(BCDanhMucDauTu_06118!G41,"'","\'"),"','TargetCode':''}")</f>
        <v>{'SheetId':'67b46b8e-8f9b-4b72-bb0c-c761b7d3774f','UId':'ddaf1094-f821-4c3b-8224-0e541108466a','Col':7,'Row':41,'Format':'numberic','Value':'1','TargetCode':''}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{'SheetId':'1e9d0313-75c9-454f-a5b8-2eb17077d4f5','UId':'9a19ab3c-d5e2-4d16-9242-785b2c68bc60','Col':4,'Row':3,'Format':'numberic','Value':'0.0150066503100737','TargetCode':''}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{'SheetId':'1e9d0313-75c9-454f-a5b8-2eb17077d4f5','UId':'eedf3dcc-8f53-430d-9d51-43bdd42bde43','Col':5,'Row':3,'Format':'numberic','Value':'0.0150088428498453','TargetCode':''}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{'SheetId':'1e9d0313-75c9-454f-a5b8-2eb17077d4f5','UId':'ee993dba-8e2d-4ea3-ab86-1b34e20edfc4','Col':4,'Row':4,'Format':'numberic','Value':'0.00325631276510695','TargetCode':''}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{'SheetId':'1e9d0313-75c9-454f-a5b8-2eb17077d4f5','UId':'6cf06a24-fafe-4130-b438-b97218595744','Col':5,'Row':4,'Format':'numberic','Value':'0.00276546364733713','TargetCode':''}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{'SheetId':'1e9d0313-75c9-454f-a5b8-2eb17077d4f5','UId':'628d374d-4c92-4a77-b6c0-d9f0afd7d6f9','Col':4,'Row':5,'Format':'numberic','Value':'0.00498765372798498','TargetCode':''}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{'SheetId':'1e9d0313-75c9-454f-a5b8-2eb17077d4f5','UId':'151be158-8171-4304-916e-6feb658896b5','Col':5,'Row':5,'Format':'numberic','Value':'0.00427134094868227','TargetCode':''}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{'SheetId':'1e9d0313-75c9-454f-a5b8-2eb17077d4f5','UId':'2d0ff62f-dbc2-4d39-83d2-f28cd12240b0','Col':4,'Row':10,'Format':'numberic','Value':'0.040289515039219','TargetCode':''}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{'SheetId':'1e9d0313-75c9-454f-a5b8-2eb17077d4f5','UId':'90d366d2-f735-4fd3-a19b-0deaf643f543','Col':5,'Row':10,'Format':'numberic','Value':'0.0300577058345574','TargetCode':''}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{'SheetId':'1e9d0313-75c9-454f-a5b8-2eb17077d4f5','UId':'be350fca-e8d0-4d87-bd4f-e03b0f701358','Col':4,'Row':11,'Format':'numberic','Value':'6.02605602876748','TargetCode':''}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{'SheetId':'1e9d0313-75c9-454f-a5b8-2eb17077d4f5','UId':'5b460aec-9d61-4ec3-99e2-22ecae7055f9','Col':5,'Row':11,'Format':'numberic','Value':'2.40392039351145','TargetCode':''}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{'SheetId':'1e9d0313-75c9-454f-a5b8-2eb17077d4f5','UId':'224fbe5b-041d-4ead-99be-3c138dcac6f1','Col':4,'Row':12,'Format':'numberic','Value':'-1.25225049051621','TargetCode':''}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{'SheetId':'1e9d0313-75c9-454f-a5b8-2eb17077d4f5','UId':'dea6f5f7-a360-49b0-8af0-17cfa0badf40','Col':5,'Row':12,'Format':'numberic','Value':'0.526631795588563','TargetCode':''}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{'SheetId':'1e9d0313-75c9-454f-a5b8-2eb17077d4f5','UId':'c2bc6d69-47c9-48c0-b495-89d65823578d','Col':4,'Row':15,'Format':'numberic','Value':'45806739352','TargetCode':''}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{'SheetId':'1e9d0313-75c9-454f-a5b8-2eb17077d4f5','UId':'651b6b47-604c-4bb2-8589-8f331757b430','Col':5,'Row':15,'Format':'numberic','Value':'43888495742','TargetCode':''}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{'SheetId':'1e9d0313-75c9-454f-a5b8-2eb17077d4f5','UId':'c4660264-71e7-48da-9d84-79d53200926c','Col':4,'Row':21,'Format':'numberic','Value':'41530798949','TargetCode':''}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{'SheetId':'1e9d0313-75c9-454f-a5b8-2eb17077d4f5','UId':'268460c6-6278-4921-9e8e-ff508267e027','Col':5,'Row':21,'Format':'numberic','Value':'45806739352','TargetCode':''}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{'SheetId':'1e9d0313-75c9-454f-a5b8-2eb17077d4f5','UId':'723a45ee-c47b-471b-ae10-ccce90a8c5f9','Col':4,'Row':23,'Format':'numberic','Value':'0.00044','TargetCode':''}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{'SheetId':'1e9d0313-75c9-454f-a5b8-2eb17077d4f5','UId':'0ae4ab35-4f24-4d77-b814-33df8952a12c','Col':4,'Row':24,'Format':'numberic','Value':'0.8917','TargetCode':''}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{'SheetId':'1e9d0313-75c9-454f-a5b8-2eb17077d4f5','UId':'32d00d6d-ff90-4f30-8707-4b7094990464','Col':5,'Row':24,'Format':'numberic','Value':'0.894','TargetCode':''}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{'SheetId':'1e9d0313-75c9-454f-a5b8-2eb17077d4f5','UId':'8e2e7cbd-f8c5-49a7-8e46-6854bff18acb','Col':4,'Row':25,'Format':'numberic','Value':'0.0197','TargetCode':''}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{'SheetId':'1e9d0313-75c9-454f-a5b8-2eb17077d4f5','UId':'227edbdb-3f37-4a22-bb5f-5b29cdf3bf91','Col':5,'Row':25,'Format':'numberic','Value':'0.02','TargetCode':''}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{'SheetId':'1e9d0313-75c9-454f-a5b8-2eb17077d4f5','UId':'de12b074-f47c-4f02-abe2-09172e025b26','Col':4,'Row':26,'Format':'numberic','Value':'8306.15','TargetCode':''}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{'SheetId':'1e9d0313-75c9-454f-a5b8-2eb17077d4f5','UId':'0c691416-ca92-4441-afba-eb9a04a488cf','Col':5,'Row':26,'Format':'numberic','Value':'9161.34','TargetCode':''}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{'SheetId':'1e9d0313-75c9-454f-a5b8-2eb17077d4f5','UId':'a7fbdc08-63d7-46b0-936d-6037ecba15bd','Col':4,'Row':27,'Format':'numberic','Value':'7590','TargetCode':''}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{'SheetId':'1e9d0313-75c9-454f-a5b8-2eb17077d4f5','UId':'37e64453-0baf-4b26-9ab1-9e54e42b3eef','Col':5,'Row':27,'Format':'numberic','Value':'7000','TargetCode':''}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{'SheetId':'1e9d0313-75c9-454f-a5b8-2eb17077d4f5','UId':'5e92bf20-7d55-4592-a1cb-a7cfe6d7408f','Col':4,'Row':28,'Format':'numberic','Value':'432','TargetCode':''}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{'SheetId':'1e9d0313-75c9-454f-a5b8-2eb17077d4f5','UId':'07acb04f-e5e9-4564-866b-b7518f72e115','Col':5,'Row':28,'Format':'numberic','Value':'431','TargetCode':''}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3"/>
  <sheetViews>
    <sheetView zoomScalePageLayoutView="0" workbookViewId="0" topLeftCell="A34">
      <selection activeCell="D51" sqref="D51"/>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4495911246</v>
      </c>
      <c r="E3" s="49">
        <v>490433304</v>
      </c>
      <c r="F3" s="50">
        <v>1.5626227657355631</v>
      </c>
      <c r="G3" s="16"/>
      <c r="H3" s="18"/>
      <c r="I3" s="17"/>
      <c r="J3" s="37"/>
      <c r="K3" s="37"/>
      <c r="L3" s="37"/>
      <c r="M3" s="37"/>
      <c r="N3" s="37"/>
    </row>
    <row r="4" spans="1:14" ht="15" customHeight="1">
      <c r="A4" s="1" t="s">
        <v>0</v>
      </c>
      <c r="B4" s="1" t="s">
        <v>65</v>
      </c>
      <c r="C4" s="1" t="s">
        <v>66</v>
      </c>
      <c r="D4" s="48"/>
      <c r="E4" s="49"/>
      <c r="F4" s="50" t="s">
        <v>311</v>
      </c>
      <c r="G4" s="16"/>
      <c r="H4" s="18"/>
      <c r="I4" s="17"/>
      <c r="J4" s="37"/>
      <c r="K4" s="37"/>
      <c r="L4" s="37"/>
      <c r="M4" s="37"/>
      <c r="N4" s="37"/>
    </row>
    <row r="5" spans="1:14" ht="15" customHeight="1">
      <c r="A5" s="1" t="s">
        <v>0</v>
      </c>
      <c r="B5" s="1" t="s">
        <v>67</v>
      </c>
      <c r="C5" s="1" t="s">
        <v>68</v>
      </c>
      <c r="D5" s="48">
        <v>4495911246</v>
      </c>
      <c r="E5" s="49">
        <v>490433304</v>
      </c>
      <c r="F5" s="50">
        <v>1.5626227657355631</v>
      </c>
      <c r="G5" s="16"/>
      <c r="H5" s="18"/>
      <c r="I5" s="17"/>
      <c r="J5" s="37"/>
      <c r="K5" s="37"/>
      <c r="L5" s="37"/>
      <c r="M5" s="37"/>
      <c r="N5" s="37"/>
    </row>
    <row r="6" spans="1:14" ht="15" customHeight="1">
      <c r="A6" s="1" t="s">
        <v>69</v>
      </c>
      <c r="B6" s="1" t="s">
        <v>70</v>
      </c>
      <c r="C6" s="1" t="s">
        <v>71</v>
      </c>
      <c r="D6" s="48">
        <v>32084005435</v>
      </c>
      <c r="E6" s="49">
        <v>42125525435</v>
      </c>
      <c r="F6" s="50">
        <v>0.5091676077226625</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21244838000</v>
      </c>
      <c r="E8" s="49">
        <v>31286358000</v>
      </c>
      <c r="F8" s="50">
        <v>0.3858049149542013</v>
      </c>
      <c r="G8" s="16"/>
      <c r="H8" s="18"/>
      <c r="I8" s="17"/>
      <c r="J8" s="37"/>
      <c r="K8" s="37"/>
      <c r="L8" s="37"/>
      <c r="M8" s="37"/>
      <c r="N8" s="37"/>
    </row>
    <row r="9" spans="1:14" ht="15" customHeight="1">
      <c r="A9" s="1"/>
      <c r="B9" s="1" t="s">
        <v>373</v>
      </c>
      <c r="C9" s="1" t="s">
        <v>389</v>
      </c>
      <c r="D9" s="48">
        <v>2757740160</v>
      </c>
      <c r="E9" s="49">
        <v>2757740160</v>
      </c>
      <c r="F9" s="50">
        <v>0.347043179109739</v>
      </c>
      <c r="G9" s="16"/>
      <c r="H9" s="18"/>
      <c r="I9" s="17"/>
      <c r="J9" s="37"/>
      <c r="K9" s="37"/>
      <c r="L9" s="37"/>
      <c r="M9" s="37"/>
      <c r="N9" s="37"/>
    </row>
    <row r="10" spans="1:14" ht="15" customHeight="1">
      <c r="A10" s="1" t="s">
        <v>0</v>
      </c>
      <c r="B10" s="1" t="s">
        <v>411</v>
      </c>
      <c r="C10" s="1" t="s">
        <v>412</v>
      </c>
      <c r="D10" s="48">
        <v>8081427275</v>
      </c>
      <c r="E10" s="49">
        <v>8081427275</v>
      </c>
      <c r="F10" s="50"/>
      <c r="G10" s="16"/>
      <c r="H10" s="18"/>
      <c r="I10" s="17"/>
      <c r="J10" s="37"/>
      <c r="K10" s="37"/>
      <c r="L10" s="37"/>
      <c r="M10" s="37"/>
      <c r="N10" s="37"/>
    </row>
    <row r="11" spans="1:14" ht="46.5">
      <c r="A11" s="1" t="s">
        <v>73</v>
      </c>
      <c r="B11" s="9" t="s">
        <v>74</v>
      </c>
      <c r="C11" s="1" t="s">
        <v>75</v>
      </c>
      <c r="D11" s="48" t="s">
        <v>0</v>
      </c>
      <c r="E11" s="49" t="s">
        <v>0</v>
      </c>
      <c r="F11" s="50" t="s">
        <v>311</v>
      </c>
      <c r="G11" s="16"/>
      <c r="I11" s="17"/>
      <c r="J11" s="37"/>
      <c r="K11" s="37"/>
      <c r="L11" s="37"/>
      <c r="M11" s="37"/>
      <c r="N11" s="37"/>
    </row>
    <row r="12" spans="1:14" ht="15" customHeight="1">
      <c r="A12" s="1" t="s">
        <v>76</v>
      </c>
      <c r="B12" s="1" t="s">
        <v>77</v>
      </c>
      <c r="C12" s="1" t="s">
        <v>78</v>
      </c>
      <c r="D12" s="48"/>
      <c r="E12" s="49"/>
      <c r="F12" s="50" t="s">
        <v>311</v>
      </c>
      <c r="G12" s="16"/>
      <c r="H12" s="18"/>
      <c r="I12" s="17"/>
      <c r="J12" s="37"/>
      <c r="K12" s="37"/>
      <c r="L12" s="37"/>
      <c r="M12" s="37"/>
      <c r="N12" s="37"/>
    </row>
    <row r="13" spans="1:14" ht="15" customHeight="1">
      <c r="A13" s="1" t="s">
        <v>79</v>
      </c>
      <c r="B13" s="1" t="s">
        <v>80</v>
      </c>
      <c r="C13" s="1" t="s">
        <v>81</v>
      </c>
      <c r="D13" s="48">
        <v>225114932</v>
      </c>
      <c r="E13" s="49">
        <v>129750152</v>
      </c>
      <c r="F13" s="50">
        <v>1.8654358998360347</v>
      </c>
      <c r="G13" s="16"/>
      <c r="H13" s="18"/>
      <c r="I13" s="17"/>
      <c r="J13" s="37"/>
      <c r="K13" s="37"/>
      <c r="L13" s="37"/>
      <c r="M13" s="37"/>
      <c r="N13" s="37"/>
    </row>
    <row r="14" spans="1:14" ht="46.5">
      <c r="A14" s="1" t="s">
        <v>82</v>
      </c>
      <c r="B14" s="9" t="s">
        <v>83</v>
      </c>
      <c r="C14" s="1" t="s">
        <v>84</v>
      </c>
      <c r="D14" s="48" t="s">
        <v>0</v>
      </c>
      <c r="E14" s="49" t="s">
        <v>0</v>
      </c>
      <c r="F14" s="50" t="s">
        <v>311</v>
      </c>
      <c r="G14" s="16"/>
      <c r="I14" s="17"/>
      <c r="J14" s="37"/>
      <c r="K14" s="37"/>
      <c r="L14" s="37"/>
      <c r="M14" s="37"/>
      <c r="N14" s="37"/>
    </row>
    <row r="15" spans="1:14" ht="15" customHeight="1">
      <c r="A15" s="1" t="s">
        <v>72</v>
      </c>
      <c r="B15" s="1" t="s">
        <v>72</v>
      </c>
      <c r="C15" s="1" t="s">
        <v>72</v>
      </c>
      <c r="D15" s="48" t="s">
        <v>72</v>
      </c>
      <c r="E15" s="49" t="s">
        <v>72</v>
      </c>
      <c r="F15" s="50" t="s">
        <v>311</v>
      </c>
      <c r="G15" s="16"/>
      <c r="I15" s="17"/>
      <c r="J15" s="37"/>
      <c r="K15" s="37"/>
      <c r="L15" s="37"/>
      <c r="M15" s="37"/>
      <c r="N15" s="37"/>
    </row>
    <row r="16" spans="1:14" ht="15" customHeight="1">
      <c r="A16" s="1" t="s">
        <v>0</v>
      </c>
      <c r="B16" s="1" t="s">
        <v>72</v>
      </c>
      <c r="C16" s="1"/>
      <c r="D16" s="48" t="s">
        <v>0</v>
      </c>
      <c r="E16" s="49" t="s">
        <v>0</v>
      </c>
      <c r="F16" s="50" t="s">
        <v>311</v>
      </c>
      <c r="G16" s="16"/>
      <c r="I16" s="17"/>
      <c r="J16" s="37"/>
      <c r="K16" s="37"/>
      <c r="L16" s="37"/>
      <c r="M16" s="37"/>
      <c r="N16" s="37"/>
    </row>
    <row r="17" spans="1:14" ht="15" customHeight="1">
      <c r="A17" s="1" t="s">
        <v>85</v>
      </c>
      <c r="B17" s="1" t="s">
        <v>86</v>
      </c>
      <c r="C17" s="1" t="s">
        <v>87</v>
      </c>
      <c r="D17" s="48">
        <v>4844565000</v>
      </c>
      <c r="E17" s="49">
        <v>3634895000</v>
      </c>
      <c r="F17" s="50"/>
      <c r="G17" s="16"/>
      <c r="I17" s="17"/>
      <c r="J17" s="37"/>
      <c r="K17" s="37"/>
      <c r="L17" s="37"/>
      <c r="M17" s="37"/>
      <c r="N17" s="37"/>
    </row>
    <row r="18" spans="1:14" ht="15" customHeight="1">
      <c r="A18" s="1" t="s">
        <v>72</v>
      </c>
      <c r="B18" s="1" t="s">
        <v>72</v>
      </c>
      <c r="C18" s="1" t="s">
        <v>72</v>
      </c>
      <c r="D18" s="48" t="s">
        <v>72</v>
      </c>
      <c r="E18" s="51" t="s">
        <v>72</v>
      </c>
      <c r="F18" s="50" t="s">
        <v>311</v>
      </c>
      <c r="G18" s="16"/>
      <c r="I18" s="17"/>
      <c r="J18" s="37"/>
      <c r="K18" s="37"/>
      <c r="L18" s="37"/>
      <c r="M18" s="37"/>
      <c r="N18" s="37"/>
    </row>
    <row r="19" spans="1:14" ht="15" customHeight="1">
      <c r="A19" s="1" t="s">
        <v>0</v>
      </c>
      <c r="B19" s="1" t="s">
        <v>72</v>
      </c>
      <c r="C19" s="1"/>
      <c r="D19" s="48" t="s">
        <v>0</v>
      </c>
      <c r="E19" s="49" t="s">
        <v>0</v>
      </c>
      <c r="F19" s="50" t="s">
        <v>311</v>
      </c>
      <c r="G19" s="16"/>
      <c r="I19" s="17"/>
      <c r="J19" s="37"/>
      <c r="K19" s="37"/>
      <c r="L19" s="37"/>
      <c r="M19" s="37"/>
      <c r="N19" s="37"/>
    </row>
    <row r="20" spans="1:14" ht="15" customHeight="1">
      <c r="A20" s="1" t="s">
        <v>88</v>
      </c>
      <c r="B20" s="1" t="s">
        <v>89</v>
      </c>
      <c r="C20" s="1" t="s">
        <v>90</v>
      </c>
      <c r="D20" s="48">
        <v>12575344</v>
      </c>
      <c r="E20" s="49">
        <v>13726028</v>
      </c>
      <c r="F20" s="50">
        <v>1</v>
      </c>
      <c r="G20" s="16"/>
      <c r="H20" s="18"/>
      <c r="I20" s="17"/>
      <c r="J20" s="37"/>
      <c r="K20" s="37"/>
      <c r="L20" s="37"/>
      <c r="M20" s="37"/>
      <c r="N20" s="37"/>
    </row>
    <row r="21" spans="1:14" ht="15" customHeight="1">
      <c r="A21" s="1" t="s">
        <v>72</v>
      </c>
      <c r="B21" s="1" t="s">
        <v>72</v>
      </c>
      <c r="C21" s="1" t="s">
        <v>72</v>
      </c>
      <c r="D21" s="48" t="s">
        <v>72</v>
      </c>
      <c r="E21" s="49" t="s">
        <v>72</v>
      </c>
      <c r="F21" s="50" t="s">
        <v>311</v>
      </c>
      <c r="G21" s="16"/>
      <c r="I21" s="17"/>
      <c r="J21" s="37"/>
      <c r="K21" s="37"/>
      <c r="L21" s="37"/>
      <c r="M21" s="37"/>
      <c r="N21" s="37"/>
    </row>
    <row r="22" spans="1:14" ht="15" customHeight="1">
      <c r="A22" s="1"/>
      <c r="B22" s="1" t="s">
        <v>72</v>
      </c>
      <c r="C22" s="1"/>
      <c r="D22" s="48"/>
      <c r="E22" s="49"/>
      <c r="F22" s="50" t="s">
        <v>311</v>
      </c>
      <c r="G22" s="16"/>
      <c r="I22" s="17"/>
      <c r="J22" s="37"/>
      <c r="K22" s="37"/>
      <c r="L22" s="37"/>
      <c r="M22" s="37"/>
      <c r="N22" s="37"/>
    </row>
    <row r="23" spans="1:14" ht="15" customHeight="1">
      <c r="A23" s="1" t="s">
        <v>91</v>
      </c>
      <c r="B23" s="1" t="s">
        <v>92</v>
      </c>
      <c r="C23" s="1" t="s">
        <v>93</v>
      </c>
      <c r="D23" s="48" t="s">
        <v>0</v>
      </c>
      <c r="E23" s="49" t="s">
        <v>0</v>
      </c>
      <c r="F23" s="50" t="s">
        <v>311</v>
      </c>
      <c r="G23" s="16"/>
      <c r="I23" s="17"/>
      <c r="J23" s="37"/>
      <c r="K23" s="37"/>
      <c r="L23" s="37"/>
      <c r="M23" s="37"/>
      <c r="N23" s="37"/>
    </row>
    <row r="24" spans="1:14" ht="15" customHeight="1">
      <c r="A24" s="1" t="s">
        <v>72</v>
      </c>
      <c r="B24" s="1" t="s">
        <v>72</v>
      </c>
      <c r="C24" s="1" t="s">
        <v>72</v>
      </c>
      <c r="D24" s="48" t="s">
        <v>72</v>
      </c>
      <c r="E24" s="49" t="s">
        <v>72</v>
      </c>
      <c r="F24" s="50" t="s">
        <v>311</v>
      </c>
      <c r="G24" s="16"/>
      <c r="I24" s="17"/>
      <c r="J24" s="37"/>
      <c r="K24" s="37"/>
      <c r="L24" s="37"/>
      <c r="M24" s="37"/>
      <c r="N24" s="37"/>
    </row>
    <row r="25" spans="1:14" ht="15" customHeight="1">
      <c r="A25" s="1"/>
      <c r="B25" s="1" t="s">
        <v>72</v>
      </c>
      <c r="C25" s="1"/>
      <c r="D25" s="48"/>
      <c r="E25" s="49"/>
      <c r="F25" s="50" t="s">
        <v>311</v>
      </c>
      <c r="G25" s="16"/>
      <c r="I25" s="17"/>
      <c r="J25" s="37"/>
      <c r="K25" s="37"/>
      <c r="L25" s="37"/>
      <c r="M25" s="37"/>
      <c r="N25" s="37"/>
    </row>
    <row r="26" spans="1:14" ht="15" customHeight="1">
      <c r="A26" s="1" t="s">
        <v>94</v>
      </c>
      <c r="B26" s="1" t="s">
        <v>95</v>
      </c>
      <c r="C26" s="1" t="s">
        <v>96</v>
      </c>
      <c r="D26" s="48">
        <v>41662171957</v>
      </c>
      <c r="E26" s="49">
        <v>46394329919</v>
      </c>
      <c r="F26" s="50">
        <v>0.6310244626515717</v>
      </c>
      <c r="G26" s="16"/>
      <c r="H26" s="18"/>
      <c r="I26" s="17"/>
      <c r="J26" s="37"/>
      <c r="K26" s="37"/>
      <c r="L26" s="37"/>
      <c r="M26" s="37"/>
      <c r="N26" s="37"/>
    </row>
    <row r="27" spans="1:14" ht="15" customHeight="1">
      <c r="A27" s="1" t="s">
        <v>97</v>
      </c>
      <c r="B27" s="1" t="s">
        <v>98</v>
      </c>
      <c r="C27" s="1" t="s">
        <v>99</v>
      </c>
      <c r="D27" s="48" t="s">
        <v>0</v>
      </c>
      <c r="E27" s="49" t="s">
        <v>0</v>
      </c>
      <c r="F27" s="50" t="s">
        <v>311</v>
      </c>
      <c r="G27" s="16"/>
      <c r="I27" s="17"/>
      <c r="J27" s="37"/>
      <c r="K27" s="37"/>
      <c r="L27" s="37"/>
      <c r="M27" s="37"/>
      <c r="N27" s="37"/>
    </row>
    <row r="28" spans="1:14" ht="30.75">
      <c r="A28" s="1" t="s">
        <v>100</v>
      </c>
      <c r="B28" s="9" t="s">
        <v>101</v>
      </c>
      <c r="C28" s="1" t="s">
        <v>102</v>
      </c>
      <c r="D28" s="48" t="s">
        <v>0</v>
      </c>
      <c r="E28" s="49" t="s">
        <v>0</v>
      </c>
      <c r="F28" s="50" t="s">
        <v>311</v>
      </c>
      <c r="G28" s="16"/>
      <c r="I28" s="17"/>
      <c r="J28" s="37"/>
      <c r="K28" s="37"/>
      <c r="L28" s="37"/>
      <c r="M28" s="37"/>
      <c r="N28" s="37"/>
    </row>
    <row r="29" spans="1:14" ht="15" customHeight="1">
      <c r="A29" s="1" t="s">
        <v>72</v>
      </c>
      <c r="B29" s="1" t="s">
        <v>72</v>
      </c>
      <c r="C29" s="1" t="s">
        <v>72</v>
      </c>
      <c r="D29" s="48" t="s">
        <v>72</v>
      </c>
      <c r="E29" s="49" t="s">
        <v>72</v>
      </c>
      <c r="F29" s="50" t="s">
        <v>311</v>
      </c>
      <c r="G29" s="16"/>
      <c r="I29" s="17"/>
      <c r="J29" s="37"/>
      <c r="K29" s="37"/>
      <c r="L29" s="37"/>
      <c r="M29" s="37"/>
      <c r="N29" s="37"/>
    </row>
    <row r="30" spans="1:14" ht="15" customHeight="1">
      <c r="A30" s="1" t="s">
        <v>0</v>
      </c>
      <c r="B30" s="1" t="s">
        <v>72</v>
      </c>
      <c r="C30" s="1"/>
      <c r="D30" s="48" t="s">
        <v>0</v>
      </c>
      <c r="E30" s="49" t="s">
        <v>0</v>
      </c>
      <c r="F30" s="50" t="s">
        <v>311</v>
      </c>
      <c r="G30" s="16"/>
      <c r="I30" s="17"/>
      <c r="J30" s="37"/>
      <c r="K30" s="37"/>
      <c r="L30" s="37"/>
      <c r="M30" s="37"/>
      <c r="N30" s="37"/>
    </row>
    <row r="31" spans="1:14" ht="30.75">
      <c r="A31" s="1" t="s">
        <v>103</v>
      </c>
      <c r="B31" s="9" t="s">
        <v>104</v>
      </c>
      <c r="C31" s="1" t="s">
        <v>105</v>
      </c>
      <c r="D31" s="48"/>
      <c r="E31" s="49">
        <v>448000000</v>
      </c>
      <c r="F31" s="50"/>
      <c r="G31" s="16"/>
      <c r="I31" s="17"/>
      <c r="J31" s="37"/>
      <c r="K31" s="37"/>
      <c r="L31" s="37"/>
      <c r="M31" s="37"/>
      <c r="N31" s="37"/>
    </row>
    <row r="32" spans="1:14" ht="15" customHeight="1">
      <c r="A32" s="1"/>
      <c r="B32" s="1" t="s">
        <v>106</v>
      </c>
      <c r="C32" s="1" t="s">
        <v>107</v>
      </c>
      <c r="D32" s="48"/>
      <c r="E32" s="49">
        <v>448000000</v>
      </c>
      <c r="F32" s="50"/>
      <c r="G32" s="16"/>
      <c r="I32" s="17"/>
      <c r="J32" s="37"/>
      <c r="K32" s="37"/>
      <c r="L32" s="37"/>
      <c r="M32" s="37"/>
      <c r="N32" s="37"/>
    </row>
    <row r="33" spans="1:14" ht="15" customHeight="1">
      <c r="A33" s="1"/>
      <c r="B33" s="1" t="s">
        <v>108</v>
      </c>
      <c r="C33" s="1" t="s">
        <v>109</v>
      </c>
      <c r="D33" s="48"/>
      <c r="E33" s="49"/>
      <c r="F33" s="50"/>
      <c r="G33" s="16"/>
      <c r="I33" s="17"/>
      <c r="J33" s="37"/>
      <c r="K33" s="37"/>
      <c r="L33" s="37"/>
      <c r="M33" s="37"/>
      <c r="N33" s="37"/>
    </row>
    <row r="34" spans="1:14" ht="15" customHeight="1">
      <c r="A34" s="1" t="s">
        <v>72</v>
      </c>
      <c r="B34" s="1" t="s">
        <v>72</v>
      </c>
      <c r="C34" s="1" t="s">
        <v>72</v>
      </c>
      <c r="D34" s="48" t="s">
        <v>72</v>
      </c>
      <c r="E34" s="49" t="s">
        <v>72</v>
      </c>
      <c r="F34" s="50" t="s">
        <v>311</v>
      </c>
      <c r="G34" s="16"/>
      <c r="I34" s="17"/>
      <c r="J34" s="37"/>
      <c r="K34" s="37"/>
      <c r="L34" s="37"/>
      <c r="M34" s="37"/>
      <c r="N34" s="37"/>
    </row>
    <row r="35" spans="1:14" ht="15" customHeight="1">
      <c r="A35" s="1" t="s">
        <v>0</v>
      </c>
      <c r="B35" s="1" t="s">
        <v>72</v>
      </c>
      <c r="C35" s="1"/>
      <c r="D35" s="48" t="s">
        <v>0</v>
      </c>
      <c r="E35" s="49" t="s">
        <v>0</v>
      </c>
      <c r="F35" s="50" t="s">
        <v>311</v>
      </c>
      <c r="G35" s="16"/>
      <c r="I35" s="17"/>
      <c r="J35" s="37"/>
      <c r="K35" s="37"/>
      <c r="L35" s="37"/>
      <c r="M35" s="37"/>
      <c r="N35" s="37"/>
    </row>
    <row r="36" spans="1:14" ht="15" customHeight="1">
      <c r="A36" s="1" t="s">
        <v>110</v>
      </c>
      <c r="B36" s="1" t="s">
        <v>111</v>
      </c>
      <c r="C36" s="1" t="s">
        <v>112</v>
      </c>
      <c r="D36" s="48">
        <v>131373008</v>
      </c>
      <c r="E36" s="49">
        <v>139590567</v>
      </c>
      <c r="F36" s="50">
        <v>0.058613812460491514</v>
      </c>
      <c r="G36" s="16"/>
      <c r="H36" s="18"/>
      <c r="I36" s="17"/>
      <c r="J36" s="37"/>
      <c r="K36" s="37"/>
      <c r="L36" s="37"/>
      <c r="M36" s="37"/>
      <c r="N36" s="37"/>
    </row>
    <row r="37" spans="1:14" ht="15" customHeight="1">
      <c r="A37" s="1" t="s">
        <v>72</v>
      </c>
      <c r="B37" s="1" t="s">
        <v>72</v>
      </c>
      <c r="C37" s="1" t="s">
        <v>72</v>
      </c>
      <c r="D37" s="48" t="s">
        <v>72</v>
      </c>
      <c r="E37" s="49" t="s">
        <v>72</v>
      </c>
      <c r="F37" s="50" t="s">
        <v>311</v>
      </c>
      <c r="G37" s="16"/>
      <c r="I37" s="17"/>
      <c r="J37" s="37"/>
      <c r="K37" s="37"/>
      <c r="L37" s="37"/>
      <c r="M37" s="37"/>
      <c r="N37" s="37"/>
    </row>
    <row r="38" spans="1:14" ht="15" customHeight="1">
      <c r="A38" s="1"/>
      <c r="B38" s="1" t="s">
        <v>72</v>
      </c>
      <c r="C38" s="1"/>
      <c r="D38" s="48"/>
      <c r="E38" s="49"/>
      <c r="F38" s="50" t="s">
        <v>311</v>
      </c>
      <c r="G38" s="16"/>
      <c r="I38" s="17"/>
      <c r="J38" s="37"/>
      <c r="K38" s="37"/>
      <c r="L38" s="37"/>
      <c r="M38" s="37"/>
      <c r="N38" s="37"/>
    </row>
    <row r="39" spans="1:14" ht="15" customHeight="1">
      <c r="A39" s="1" t="s">
        <v>113</v>
      </c>
      <c r="B39" s="1" t="s">
        <v>114</v>
      </c>
      <c r="C39" s="1" t="s">
        <v>115</v>
      </c>
      <c r="D39" s="48">
        <v>131373008</v>
      </c>
      <c r="E39" s="49">
        <v>587590567</v>
      </c>
      <c r="F39" s="50">
        <v>0.058613812460491514</v>
      </c>
      <c r="G39" s="16"/>
      <c r="H39" s="18"/>
      <c r="I39" s="17"/>
      <c r="J39" s="37"/>
      <c r="K39" s="37"/>
      <c r="L39" s="37"/>
      <c r="M39" s="37"/>
      <c r="N39" s="37"/>
    </row>
    <row r="40" spans="1:14" ht="30.75">
      <c r="A40" s="1" t="s">
        <v>0</v>
      </c>
      <c r="B40" s="9" t="s">
        <v>116</v>
      </c>
      <c r="C40" s="1" t="s">
        <v>117</v>
      </c>
      <c r="D40" s="48">
        <v>41530798949</v>
      </c>
      <c r="E40" s="49">
        <v>45806739352</v>
      </c>
      <c r="F40" s="50">
        <v>0.6511393466591782</v>
      </c>
      <c r="G40" s="16"/>
      <c r="H40" s="18"/>
      <c r="I40" s="17"/>
      <c r="J40" s="37"/>
      <c r="K40" s="37"/>
      <c r="L40" s="37"/>
      <c r="M40" s="37"/>
      <c r="N40" s="37"/>
    </row>
    <row r="41" spans="1:14" ht="30.75">
      <c r="A41" s="1" t="s">
        <v>0</v>
      </c>
      <c r="B41" s="9" t="s">
        <v>118</v>
      </c>
      <c r="C41" s="1" t="s">
        <v>119</v>
      </c>
      <c r="D41" s="48">
        <v>5000000</v>
      </c>
      <c r="E41" s="49">
        <v>5000000</v>
      </c>
      <c r="F41" s="50">
        <v>1</v>
      </c>
      <c r="G41" s="16"/>
      <c r="H41" s="18"/>
      <c r="I41" s="17"/>
      <c r="J41" s="37"/>
      <c r="K41" s="37"/>
      <c r="L41" s="37"/>
      <c r="M41" s="37"/>
      <c r="N41" s="37"/>
    </row>
    <row r="42" spans="1:14" ht="30.75">
      <c r="A42" s="1" t="s">
        <v>0</v>
      </c>
      <c r="B42" s="9" t="s">
        <v>120</v>
      </c>
      <c r="C42" s="1" t="s">
        <v>121</v>
      </c>
      <c r="D42" s="52">
        <v>8306.15</v>
      </c>
      <c r="E42" s="53">
        <v>9161.34</v>
      </c>
      <c r="F42" s="50">
        <v>0.6511389630568015</v>
      </c>
      <c r="G42" s="16"/>
      <c r="H42" s="18"/>
      <c r="I42" s="17"/>
      <c r="J42" s="37"/>
      <c r="K42" s="37"/>
      <c r="L42" s="37"/>
      <c r="M42" s="37"/>
      <c r="N42" s="37"/>
    </row>
    <row r="43" spans="1:12" ht="15" customHeight="1">
      <c r="A43" s="3" t="s">
        <v>0</v>
      </c>
      <c r="B43" s="3" t="s">
        <v>0</v>
      </c>
      <c r="C43" s="3" t="s">
        <v>0</v>
      </c>
      <c r="D43" s="6" t="s">
        <v>0</v>
      </c>
      <c r="E43" s="39" t="s">
        <v>0</v>
      </c>
      <c r="F43" s="41" t="s">
        <v>0</v>
      </c>
      <c r="J43" s="37"/>
      <c r="K43" s="37"/>
      <c r="L43"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25">
      <selection activeCell="D39" sqref="D39"/>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96474110</v>
      </c>
      <c r="E2" s="54">
        <v>104728950</v>
      </c>
      <c r="F2" s="54">
        <v>201203060</v>
      </c>
    </row>
    <row r="3" spans="1:6" ht="30.75">
      <c r="A3" s="1" t="s">
        <v>9</v>
      </c>
      <c r="B3" s="9" t="s">
        <v>126</v>
      </c>
      <c r="C3" s="1" t="s">
        <v>127</v>
      </c>
      <c r="D3" s="55"/>
      <c r="E3" s="55"/>
      <c r="F3" s="55"/>
    </row>
    <row r="4" spans="1:6" ht="15" customHeight="1">
      <c r="A4" s="1" t="s">
        <v>18</v>
      </c>
      <c r="B4" s="1" t="s">
        <v>77</v>
      </c>
      <c r="C4" s="1" t="s">
        <v>128</v>
      </c>
      <c r="D4" s="55">
        <v>95364780</v>
      </c>
      <c r="E4" s="55">
        <v>103741342</v>
      </c>
      <c r="F4" s="55">
        <v>199106122</v>
      </c>
    </row>
    <row r="5" spans="1:6" ht="15" customHeight="1">
      <c r="A5" s="1" t="s">
        <v>21</v>
      </c>
      <c r="B5" s="1" t="s">
        <v>80</v>
      </c>
      <c r="C5" s="1" t="s">
        <v>129</v>
      </c>
      <c r="D5" s="55">
        <v>1109330</v>
      </c>
      <c r="E5" s="55">
        <v>987608</v>
      </c>
      <c r="F5" s="55">
        <v>2096938</v>
      </c>
    </row>
    <row r="6" spans="1:6" ht="15" customHeight="1">
      <c r="A6" s="1" t="s">
        <v>24</v>
      </c>
      <c r="B6" s="1" t="s">
        <v>130</v>
      </c>
      <c r="C6" s="1" t="s">
        <v>131</v>
      </c>
      <c r="D6" s="55"/>
      <c r="E6" s="55"/>
      <c r="F6" s="55"/>
    </row>
    <row r="7" spans="1:6" ht="15" customHeight="1">
      <c r="A7" s="4" t="s">
        <v>132</v>
      </c>
      <c r="B7" s="4" t="s">
        <v>133</v>
      </c>
      <c r="C7" s="4" t="s">
        <v>134</v>
      </c>
      <c r="D7" s="56">
        <v>133284513</v>
      </c>
      <c r="E7" s="56">
        <v>116111580</v>
      </c>
      <c r="F7" s="56">
        <v>249396093</v>
      </c>
    </row>
    <row r="8" spans="1:6" ht="15" customHeight="1">
      <c r="A8" s="1" t="s">
        <v>9</v>
      </c>
      <c r="B8" s="1" t="s">
        <v>135</v>
      </c>
      <c r="C8" s="1" t="s">
        <v>136</v>
      </c>
      <c r="D8" s="57">
        <v>49644531</v>
      </c>
      <c r="E8" s="57">
        <v>57978492</v>
      </c>
      <c r="F8" s="57">
        <v>107623023</v>
      </c>
    </row>
    <row r="9" spans="1:6" ht="15" customHeight="1">
      <c r="A9" s="1" t="s">
        <v>12</v>
      </c>
      <c r="B9" s="19" t="s">
        <v>408</v>
      </c>
      <c r="C9" s="1" t="s">
        <v>137</v>
      </c>
      <c r="D9" s="57">
        <v>10772432</v>
      </c>
      <c r="E9" s="57">
        <v>10682863</v>
      </c>
      <c r="F9" s="57">
        <v>21455295</v>
      </c>
    </row>
    <row r="10" spans="1:6" ht="62.25">
      <c r="A10" s="1" t="s">
        <v>15</v>
      </c>
      <c r="B10" s="9" t="s">
        <v>138</v>
      </c>
      <c r="C10" s="1" t="s">
        <v>139</v>
      </c>
      <c r="D10" s="57">
        <v>16500000</v>
      </c>
      <c r="E10" s="57">
        <v>16500000</v>
      </c>
      <c r="F10" s="57">
        <v>33000000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c r="E13" s="57"/>
      <c r="F13" s="57"/>
    </row>
    <row r="14" spans="1:6" ht="46.5">
      <c r="A14" s="1" t="s">
        <v>27</v>
      </c>
      <c r="B14" s="9" t="s">
        <v>146</v>
      </c>
      <c r="C14" s="1" t="s">
        <v>147</v>
      </c>
      <c r="D14" s="57"/>
      <c r="E14" s="57"/>
      <c r="F14" s="57"/>
    </row>
    <row r="15" spans="1:6" ht="78">
      <c r="A15" s="1" t="s">
        <v>30</v>
      </c>
      <c r="B15" s="9" t="s">
        <v>148</v>
      </c>
      <c r="C15" s="1" t="s">
        <v>149</v>
      </c>
      <c r="D15" s="57"/>
      <c r="E15" s="57"/>
      <c r="F15" s="57"/>
    </row>
    <row r="16" spans="1:6" ht="30.75">
      <c r="A16" s="1" t="s">
        <v>33</v>
      </c>
      <c r="B16" s="10" t="s">
        <v>390</v>
      </c>
      <c r="C16" s="1" t="s">
        <v>150</v>
      </c>
      <c r="D16" s="57">
        <v>55204110</v>
      </c>
      <c r="E16" s="57">
        <v>28652705</v>
      </c>
      <c r="F16" s="57">
        <v>83856815</v>
      </c>
    </row>
    <row r="17" spans="1:6" ht="15" customHeight="1">
      <c r="A17" s="1" t="s">
        <v>36</v>
      </c>
      <c r="B17" s="1" t="s">
        <v>151</v>
      </c>
      <c r="C17" s="1" t="s">
        <v>152</v>
      </c>
      <c r="D17" s="57">
        <v>1163440</v>
      </c>
      <c r="E17" s="57">
        <v>2297520</v>
      </c>
      <c r="F17" s="57">
        <v>3460960</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1163440</v>
      </c>
      <c r="E20" s="57">
        <v>2297520</v>
      </c>
      <c r="F20" s="57">
        <v>3460960</v>
      </c>
    </row>
    <row r="21" spans="1:6" ht="15" customHeight="1">
      <c r="A21" s="4" t="s">
        <v>153</v>
      </c>
      <c r="B21" s="4" t="s">
        <v>154</v>
      </c>
      <c r="C21" s="4" t="s">
        <v>155</v>
      </c>
      <c r="D21" s="54">
        <v>-36810403</v>
      </c>
      <c r="E21" s="54">
        <v>-11382630</v>
      </c>
      <c r="F21" s="54">
        <v>-48193033</v>
      </c>
    </row>
    <row r="22" spans="1:6" ht="15" customHeight="1">
      <c r="A22" s="15" t="s">
        <v>156</v>
      </c>
      <c r="B22" s="15" t="s">
        <v>157</v>
      </c>
      <c r="C22" s="15" t="s">
        <v>158</v>
      </c>
      <c r="D22" s="56">
        <v>-4239130000</v>
      </c>
      <c r="E22" s="56">
        <v>1929626240</v>
      </c>
      <c r="F22" s="56">
        <v>-2309503760</v>
      </c>
    </row>
    <row r="23" spans="1:6" ht="30.75">
      <c r="A23" s="1" t="s">
        <v>9</v>
      </c>
      <c r="B23" s="9" t="s">
        <v>159</v>
      </c>
      <c r="C23" s="1" t="s">
        <v>160</v>
      </c>
      <c r="D23" s="57">
        <v>-1375162014</v>
      </c>
      <c r="E23" s="57">
        <v>161257011</v>
      </c>
      <c r="F23" s="57">
        <v>-1213905003</v>
      </c>
    </row>
    <row r="24" spans="1:6" ht="15" customHeight="1">
      <c r="A24" s="1" t="s">
        <v>12</v>
      </c>
      <c r="B24" s="1" t="s">
        <v>161</v>
      </c>
      <c r="C24" s="1" t="s">
        <v>162</v>
      </c>
      <c r="D24" s="57">
        <v>-2863967986</v>
      </c>
      <c r="E24" s="57">
        <v>1768369229</v>
      </c>
      <c r="F24" s="57">
        <v>-1095598757</v>
      </c>
    </row>
    <row r="25" spans="1:6" ht="30.75">
      <c r="A25" s="4" t="s">
        <v>163</v>
      </c>
      <c r="B25" s="11" t="s">
        <v>164</v>
      </c>
      <c r="C25" s="4" t="s">
        <v>165</v>
      </c>
      <c r="D25" s="54">
        <v>-4275940403</v>
      </c>
      <c r="E25" s="54">
        <v>1918243610</v>
      </c>
      <c r="F25" s="54">
        <v>-2357696793</v>
      </c>
    </row>
    <row r="26" spans="1:6" ht="15" customHeight="1">
      <c r="A26" s="4" t="s">
        <v>166</v>
      </c>
      <c r="B26" s="4" t="s">
        <v>167</v>
      </c>
      <c r="C26" s="4" t="s">
        <v>168</v>
      </c>
      <c r="D26" s="54">
        <v>45806739352</v>
      </c>
      <c r="E26" s="54">
        <v>43888495742</v>
      </c>
      <c r="F26" s="54">
        <v>43888495742</v>
      </c>
    </row>
    <row r="27" spans="1:6" ht="30.75">
      <c r="A27" s="4" t="s">
        <v>169</v>
      </c>
      <c r="B27" s="11" t="s">
        <v>170</v>
      </c>
      <c r="C27" s="4" t="s">
        <v>171</v>
      </c>
      <c r="D27" s="54">
        <v>-4275940403</v>
      </c>
      <c r="E27" s="54">
        <v>1918243610</v>
      </c>
      <c r="F27" s="54">
        <v>-2357696793</v>
      </c>
    </row>
    <row r="28" spans="1:6" ht="15" customHeight="1">
      <c r="A28" s="1" t="s">
        <v>0</v>
      </c>
      <c r="B28" s="1" t="s">
        <v>172</v>
      </c>
      <c r="C28" s="1" t="s">
        <v>173</v>
      </c>
      <c r="D28" s="57"/>
      <c r="E28" s="57"/>
      <c r="F28" s="57"/>
    </row>
    <row r="29" spans="1:6" ht="30.75">
      <c r="A29" s="1" t="s">
        <v>9</v>
      </c>
      <c r="B29" s="9" t="s">
        <v>174</v>
      </c>
      <c r="C29" s="1" t="s">
        <v>175</v>
      </c>
      <c r="D29" s="57">
        <v>-4275940403</v>
      </c>
      <c r="E29" s="57">
        <v>1918243610</v>
      </c>
      <c r="F29" s="57">
        <v>-2357696793</v>
      </c>
    </row>
    <row r="30" spans="1:6" ht="30.75">
      <c r="A30" s="1" t="s">
        <v>12</v>
      </c>
      <c r="B30" s="9" t="s">
        <v>176</v>
      </c>
      <c r="C30" s="1" t="s">
        <v>177</v>
      </c>
      <c r="D30" s="55"/>
      <c r="E30" s="57"/>
      <c r="F30" s="57"/>
    </row>
    <row r="31" spans="1:6" ht="30.75">
      <c r="A31" s="1" t="s">
        <v>15</v>
      </c>
      <c r="B31" s="9" t="s">
        <v>178</v>
      </c>
      <c r="C31" s="1" t="s">
        <v>179</v>
      </c>
      <c r="D31" s="57"/>
      <c r="E31" s="57"/>
      <c r="F31" s="57"/>
    </row>
    <row r="32" spans="1:6" ht="15" customHeight="1">
      <c r="A32" s="4" t="s">
        <v>180</v>
      </c>
      <c r="B32" s="4" t="s">
        <v>181</v>
      </c>
      <c r="C32" s="4" t="s">
        <v>182</v>
      </c>
      <c r="D32" s="54">
        <v>41530798949</v>
      </c>
      <c r="E32" s="54">
        <v>45806739352</v>
      </c>
      <c r="F32" s="54">
        <v>41530798949</v>
      </c>
    </row>
    <row r="33" spans="1:6" ht="30.7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1"/>
  <sheetViews>
    <sheetView zoomScalePageLayoutView="0" workbookViewId="0" topLeftCell="A22">
      <selection activeCell="E42" sqref="E42"/>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0.75">
      <c r="A1" s="2" t="s">
        <v>54</v>
      </c>
      <c r="B1" s="2" t="s">
        <v>188</v>
      </c>
      <c r="C1" s="2" t="s">
        <v>55</v>
      </c>
      <c r="D1" s="2" t="s">
        <v>189</v>
      </c>
      <c r="E1" s="2" t="s">
        <v>190</v>
      </c>
      <c r="F1" s="2" t="s">
        <v>191</v>
      </c>
      <c r="G1" s="2" t="s">
        <v>192</v>
      </c>
    </row>
    <row r="2" spans="1:7" ht="46.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0.7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6" t="s">
        <v>427</v>
      </c>
      <c r="C7" s="58" t="s">
        <v>395</v>
      </c>
      <c r="D7" s="48">
        <v>29500</v>
      </c>
      <c r="E7" s="48">
        <v>83700</v>
      </c>
      <c r="F7" s="48">
        <v>2469150000</v>
      </c>
      <c r="G7" s="59">
        <v>0.05926599320238123</v>
      </c>
      <c r="I7" s="21"/>
      <c r="J7" s="21"/>
      <c r="K7" s="21"/>
      <c r="L7" s="21"/>
      <c r="M7" s="21"/>
    </row>
    <row r="8" spans="1:13" ht="15" customHeight="1">
      <c r="A8" s="1"/>
      <c r="B8" s="66" t="s">
        <v>420</v>
      </c>
      <c r="C8" s="58" t="s">
        <v>396</v>
      </c>
      <c r="D8" s="48">
        <v>20000</v>
      </c>
      <c r="E8" s="48">
        <v>80500</v>
      </c>
      <c r="F8" s="48">
        <v>1610000000</v>
      </c>
      <c r="G8" s="59">
        <v>0.03864416866364287</v>
      </c>
      <c r="I8" s="21"/>
      <c r="J8" s="21"/>
      <c r="K8" s="21"/>
      <c r="L8" s="21"/>
      <c r="M8" s="21"/>
    </row>
    <row r="9" spans="1:13" ht="15" customHeight="1">
      <c r="A9" s="1"/>
      <c r="B9" s="66" t="s">
        <v>421</v>
      </c>
      <c r="C9" s="58" t="s">
        <v>410</v>
      </c>
      <c r="D9" s="48">
        <v>85000</v>
      </c>
      <c r="E9" s="48">
        <v>25450</v>
      </c>
      <c r="F9" s="48">
        <v>2163250000</v>
      </c>
      <c r="G9" s="59">
        <v>0.051923601156289086</v>
      </c>
      <c r="I9" s="21"/>
      <c r="J9" s="21"/>
      <c r="K9" s="21"/>
      <c r="L9" s="21"/>
      <c r="M9" s="21"/>
    </row>
    <row r="10" spans="1:13" ht="15" customHeight="1">
      <c r="A10" s="1"/>
      <c r="B10" s="66" t="s">
        <v>422</v>
      </c>
      <c r="C10" s="58" t="s">
        <v>413</v>
      </c>
      <c r="D10" s="48">
        <v>90000</v>
      </c>
      <c r="E10" s="48">
        <v>13950</v>
      </c>
      <c r="F10" s="48">
        <v>1255500000</v>
      </c>
      <c r="G10" s="59">
        <v>0.030135250780871814</v>
      </c>
      <c r="I10" s="21"/>
      <c r="J10" s="21"/>
      <c r="K10" s="21"/>
      <c r="L10" s="21"/>
      <c r="M10" s="21"/>
    </row>
    <row r="11" spans="1:13" ht="15" customHeight="1">
      <c r="A11" s="1"/>
      <c r="B11" s="66" t="s">
        <v>423</v>
      </c>
      <c r="C11" s="58" t="s">
        <v>416</v>
      </c>
      <c r="D11" s="48">
        <v>83340</v>
      </c>
      <c r="E11" s="48">
        <v>25700</v>
      </c>
      <c r="F11" s="48">
        <v>2141838000</v>
      </c>
      <c r="G11" s="59">
        <v>0.05140965771565187</v>
      </c>
      <c r="I11" s="21"/>
      <c r="J11" s="21"/>
      <c r="K11" s="21"/>
      <c r="L11" s="21"/>
      <c r="M11" s="21"/>
    </row>
    <row r="12" spans="1:13" ht="15" customHeight="1">
      <c r="A12" s="1"/>
      <c r="B12" s="66" t="s">
        <v>424</v>
      </c>
      <c r="C12" s="58" t="s">
        <v>417</v>
      </c>
      <c r="D12" s="48">
        <v>189200</v>
      </c>
      <c r="E12" s="48">
        <v>41500</v>
      </c>
      <c r="F12" s="48">
        <v>7851800000</v>
      </c>
      <c r="G12" s="59">
        <v>0.18846353013241682</v>
      </c>
      <c r="I12" s="21"/>
      <c r="J12" s="21"/>
      <c r="K12" s="21"/>
      <c r="L12" s="21"/>
      <c r="M12" s="21"/>
    </row>
    <row r="13" spans="1:13" ht="15" customHeight="1">
      <c r="A13" s="1"/>
      <c r="B13" s="66" t="s">
        <v>428</v>
      </c>
      <c r="C13" s="58" t="s">
        <v>418</v>
      </c>
      <c r="D13" s="48">
        <v>80000</v>
      </c>
      <c r="E13" s="48">
        <v>20550</v>
      </c>
      <c r="F13" s="48">
        <v>1644000000</v>
      </c>
      <c r="G13" s="59">
        <v>0.03946025669753346</v>
      </c>
      <c r="I13" s="21"/>
      <c r="J13" s="21"/>
      <c r="K13" s="21"/>
      <c r="L13" s="21"/>
      <c r="M13" s="21"/>
    </row>
    <row r="14" spans="1:13" ht="15" customHeight="1">
      <c r="A14" s="1"/>
      <c r="B14" s="66" t="s">
        <v>425</v>
      </c>
      <c r="C14" s="58" t="s">
        <v>419</v>
      </c>
      <c r="D14" s="48">
        <v>79000</v>
      </c>
      <c r="E14" s="48">
        <v>26700</v>
      </c>
      <c r="F14" s="48">
        <v>2109300000</v>
      </c>
      <c r="G14" s="59">
        <v>0.05062866146721857</v>
      </c>
      <c r="I14" s="21"/>
      <c r="J14" s="21"/>
      <c r="K14" s="21"/>
      <c r="L14" s="21"/>
      <c r="M14" s="21"/>
    </row>
    <row r="15" spans="1:13" ht="15" customHeight="1">
      <c r="A15" s="1" t="s">
        <v>0</v>
      </c>
      <c r="B15" s="45" t="s">
        <v>195</v>
      </c>
      <c r="C15" s="45" t="s">
        <v>198</v>
      </c>
      <c r="D15" s="48">
        <v>656040</v>
      </c>
      <c r="E15" s="48"/>
      <c r="F15" s="48">
        <v>21244838000</v>
      </c>
      <c r="G15" s="59">
        <v>0.5099311198160057</v>
      </c>
      <c r="I15" s="21"/>
      <c r="J15" s="21"/>
      <c r="K15" s="21"/>
      <c r="L15" s="21"/>
      <c r="M15" s="21"/>
    </row>
    <row r="16" spans="1:12" ht="46.5">
      <c r="A16" s="1" t="s">
        <v>153</v>
      </c>
      <c r="B16" s="44" t="s">
        <v>199</v>
      </c>
      <c r="C16" s="45" t="s">
        <v>200</v>
      </c>
      <c r="D16" s="48" t="s">
        <v>0</v>
      </c>
      <c r="E16" s="48" t="s">
        <v>0</v>
      </c>
      <c r="F16" s="48" t="s">
        <v>0</v>
      </c>
      <c r="G16" s="59" t="s">
        <v>0</v>
      </c>
      <c r="I16" s="20"/>
      <c r="J16" s="20"/>
      <c r="K16" s="20"/>
      <c r="L16" s="20"/>
    </row>
    <row r="17" spans="1:12" ht="15" customHeight="1">
      <c r="A17" s="1" t="s">
        <v>72</v>
      </c>
      <c r="B17" s="45" t="s">
        <v>72</v>
      </c>
      <c r="C17" s="45" t="s">
        <v>72</v>
      </c>
      <c r="D17" s="48" t="s">
        <v>72</v>
      </c>
      <c r="E17" s="48" t="s">
        <v>72</v>
      </c>
      <c r="F17" s="48" t="s">
        <v>72</v>
      </c>
      <c r="G17" s="59" t="s">
        <v>72</v>
      </c>
      <c r="I17" s="20"/>
      <c r="J17" s="20"/>
      <c r="K17" s="20"/>
      <c r="L17" s="20"/>
    </row>
    <row r="18" spans="1:12" ht="15" customHeight="1">
      <c r="A18" s="1" t="s">
        <v>0</v>
      </c>
      <c r="B18" s="45" t="s">
        <v>195</v>
      </c>
      <c r="C18" s="45" t="s">
        <v>201</v>
      </c>
      <c r="D18" s="48" t="s">
        <v>0</v>
      </c>
      <c r="E18" s="48" t="s">
        <v>0</v>
      </c>
      <c r="F18" s="48" t="s">
        <v>0</v>
      </c>
      <c r="G18" s="59" t="s">
        <v>0</v>
      </c>
      <c r="I18" s="20"/>
      <c r="J18" s="20"/>
      <c r="K18" s="20"/>
      <c r="L18" s="20"/>
    </row>
    <row r="19" spans="1:12" ht="15" customHeight="1">
      <c r="A19" s="1" t="s">
        <v>202</v>
      </c>
      <c r="B19" s="45" t="s">
        <v>203</v>
      </c>
      <c r="C19" s="45" t="s">
        <v>204</v>
      </c>
      <c r="D19" s="48" t="s">
        <v>0</v>
      </c>
      <c r="E19" s="48" t="s">
        <v>0</v>
      </c>
      <c r="F19" s="48" t="s">
        <v>0</v>
      </c>
      <c r="G19" s="59" t="s">
        <v>0</v>
      </c>
      <c r="I19" s="20"/>
      <c r="J19" s="20"/>
      <c r="K19" s="20"/>
      <c r="L19" s="20"/>
    </row>
    <row r="20" spans="1:12" ht="15" customHeight="1">
      <c r="A20" s="1" t="s">
        <v>72</v>
      </c>
      <c r="B20" s="45" t="s">
        <v>72</v>
      </c>
      <c r="C20" s="45" t="s">
        <v>72</v>
      </c>
      <c r="D20" s="48" t="s">
        <v>72</v>
      </c>
      <c r="E20" s="48" t="s">
        <v>72</v>
      </c>
      <c r="F20" s="48" t="s">
        <v>72</v>
      </c>
      <c r="G20" s="59" t="s">
        <v>72</v>
      </c>
      <c r="I20" s="20"/>
      <c r="J20" s="20"/>
      <c r="K20" s="20"/>
      <c r="L20" s="20"/>
    </row>
    <row r="21" spans="1:13" ht="15" customHeight="1">
      <c r="A21" s="1"/>
      <c r="B21" s="66" t="s">
        <v>414</v>
      </c>
      <c r="C21" s="45">
        <v>2251.1</v>
      </c>
      <c r="D21" s="48">
        <v>28000</v>
      </c>
      <c r="E21" s="61">
        <v>98490.72</v>
      </c>
      <c r="F21" s="48">
        <v>2757740160</v>
      </c>
      <c r="G21" s="59">
        <v>0.06619290426928041</v>
      </c>
      <c r="I21" s="21"/>
      <c r="J21" s="21"/>
      <c r="K21" s="21"/>
      <c r="L21" s="21"/>
      <c r="M21" s="21"/>
    </row>
    <row r="22" spans="1:13" ht="15" customHeight="1">
      <c r="A22" s="1"/>
      <c r="B22" s="66" t="s">
        <v>415</v>
      </c>
      <c r="C22" s="45">
        <v>2251.2</v>
      </c>
      <c r="D22" s="48">
        <v>88323</v>
      </c>
      <c r="E22" s="61">
        <v>91498.55954847549</v>
      </c>
      <c r="F22" s="48">
        <v>8081427275</v>
      </c>
      <c r="G22" s="59">
        <v>0.19397517929072283</v>
      </c>
      <c r="I22" s="21"/>
      <c r="J22" s="21"/>
      <c r="K22" s="21"/>
      <c r="L22" s="21"/>
      <c r="M22" s="21"/>
    </row>
    <row r="23" spans="1:13" ht="15" customHeight="1">
      <c r="A23" s="1" t="s">
        <v>0</v>
      </c>
      <c r="B23" s="45" t="s">
        <v>195</v>
      </c>
      <c r="C23" s="45" t="s">
        <v>205</v>
      </c>
      <c r="D23" s="48">
        <v>116323</v>
      </c>
      <c r="E23" s="48"/>
      <c r="F23" s="48">
        <v>10839167435</v>
      </c>
      <c r="G23" s="59">
        <v>0.26016808356000326</v>
      </c>
      <c r="I23" s="21"/>
      <c r="J23" s="21"/>
      <c r="K23" s="21"/>
      <c r="L23" s="21"/>
      <c r="M23" s="21"/>
    </row>
    <row r="24" spans="1:12" ht="15" customHeight="1">
      <c r="A24" s="1" t="s">
        <v>163</v>
      </c>
      <c r="B24" s="45" t="s">
        <v>206</v>
      </c>
      <c r="C24" s="45" t="s">
        <v>207</v>
      </c>
      <c r="D24" s="48" t="s">
        <v>0</v>
      </c>
      <c r="E24" s="48" t="s">
        <v>0</v>
      </c>
      <c r="F24" s="48" t="s">
        <v>0</v>
      </c>
      <c r="G24" s="59" t="s">
        <v>0</v>
      </c>
      <c r="I24" s="20"/>
      <c r="J24" s="20"/>
      <c r="K24" s="20"/>
      <c r="L24" s="20"/>
    </row>
    <row r="25" spans="1:12" ht="15" customHeight="1">
      <c r="A25" s="1" t="s">
        <v>72</v>
      </c>
      <c r="B25" s="45" t="s">
        <v>72</v>
      </c>
      <c r="C25" s="45" t="s">
        <v>72</v>
      </c>
      <c r="D25" s="48" t="s">
        <v>72</v>
      </c>
      <c r="E25" s="48" t="s">
        <v>72</v>
      </c>
      <c r="F25" s="48" t="s">
        <v>72</v>
      </c>
      <c r="G25" s="59" t="s">
        <v>72</v>
      </c>
      <c r="I25" s="20"/>
      <c r="J25" s="20"/>
      <c r="K25" s="20"/>
      <c r="L25" s="20"/>
    </row>
    <row r="26" spans="1:12" ht="15" customHeight="1">
      <c r="A26" s="1" t="s">
        <v>0</v>
      </c>
      <c r="B26" s="45" t="s">
        <v>195</v>
      </c>
      <c r="C26" s="45" t="s">
        <v>208</v>
      </c>
      <c r="D26" s="48" t="s">
        <v>0</v>
      </c>
      <c r="E26" s="48" t="s">
        <v>0</v>
      </c>
      <c r="F26" s="48"/>
      <c r="G26" s="59"/>
      <c r="I26" s="20"/>
      <c r="J26" s="20"/>
      <c r="K26" s="20"/>
      <c r="L26" s="20"/>
    </row>
    <row r="27" spans="1:12" ht="15" customHeight="1">
      <c r="A27" s="1" t="s">
        <v>209</v>
      </c>
      <c r="B27" s="45" t="s">
        <v>210</v>
      </c>
      <c r="C27" s="45" t="s">
        <v>211</v>
      </c>
      <c r="D27" s="48" t="s">
        <v>0</v>
      </c>
      <c r="E27" s="48" t="s">
        <v>0</v>
      </c>
      <c r="F27" s="48" t="s">
        <v>0</v>
      </c>
      <c r="G27" s="59" t="s">
        <v>0</v>
      </c>
      <c r="I27" s="20"/>
      <c r="J27" s="20"/>
      <c r="K27" s="20"/>
      <c r="L27" s="20"/>
    </row>
    <row r="28" spans="1:12" ht="15" customHeight="1">
      <c r="A28" s="1" t="s">
        <v>72</v>
      </c>
      <c r="B28" s="45" t="s">
        <v>72</v>
      </c>
      <c r="C28" s="45" t="s">
        <v>72</v>
      </c>
      <c r="D28" s="48" t="s">
        <v>72</v>
      </c>
      <c r="E28" s="48" t="s">
        <v>72</v>
      </c>
      <c r="F28" s="48" t="s">
        <v>72</v>
      </c>
      <c r="G28" s="59" t="s">
        <v>72</v>
      </c>
      <c r="I28" s="20"/>
      <c r="J28" s="20"/>
      <c r="K28" s="20"/>
      <c r="L28" s="20"/>
    </row>
    <row r="29" spans="1:12" ht="15" customHeight="1">
      <c r="A29" s="1"/>
      <c r="B29" s="60" t="s">
        <v>409</v>
      </c>
      <c r="C29" s="45" t="s">
        <v>397</v>
      </c>
      <c r="D29" s="48"/>
      <c r="E29" s="48"/>
      <c r="F29" s="48"/>
      <c r="G29" s="59"/>
      <c r="I29" s="20"/>
      <c r="J29" s="20"/>
      <c r="K29" s="20"/>
      <c r="L29" s="20"/>
    </row>
    <row r="30" spans="1:13" ht="15" customHeight="1">
      <c r="A30" s="1"/>
      <c r="B30" s="45" t="s">
        <v>398</v>
      </c>
      <c r="C30" s="45" t="s">
        <v>399</v>
      </c>
      <c r="D30" s="48"/>
      <c r="E30" s="48"/>
      <c r="F30" s="48">
        <v>225114932</v>
      </c>
      <c r="G30" s="59">
        <v>0.005403341242802792</v>
      </c>
      <c r="I30" s="7"/>
      <c r="J30" s="21"/>
      <c r="K30" s="21"/>
      <c r="L30" s="21"/>
      <c r="M30" s="21"/>
    </row>
    <row r="31" spans="1:13" ht="15" customHeight="1">
      <c r="A31" s="1"/>
      <c r="B31" s="45" t="s">
        <v>400</v>
      </c>
      <c r="C31" s="45" t="s">
        <v>401</v>
      </c>
      <c r="D31" s="48"/>
      <c r="E31" s="48"/>
      <c r="F31" s="48"/>
      <c r="G31" s="59"/>
      <c r="I31" s="7"/>
      <c r="J31" s="20"/>
      <c r="K31" s="20"/>
      <c r="L31" s="21"/>
      <c r="M31" s="21"/>
    </row>
    <row r="32" spans="1:13" ht="15" customHeight="1">
      <c r="A32" s="1"/>
      <c r="B32" s="45" t="s">
        <v>402</v>
      </c>
      <c r="C32" s="45" t="s">
        <v>403</v>
      </c>
      <c r="D32" s="48"/>
      <c r="E32" s="48"/>
      <c r="F32" s="48">
        <v>4844565000</v>
      </c>
      <c r="G32" s="59">
        <v>0.11628210370309379</v>
      </c>
      <c r="I32" s="7"/>
      <c r="J32" s="20"/>
      <c r="K32" s="20"/>
      <c r="L32" s="21"/>
      <c r="M32" s="21"/>
    </row>
    <row r="33" spans="1:13" ht="15" customHeight="1">
      <c r="A33" s="1"/>
      <c r="B33" s="45" t="s">
        <v>404</v>
      </c>
      <c r="C33" s="45" t="s">
        <v>405</v>
      </c>
      <c r="D33" s="48"/>
      <c r="E33" s="48"/>
      <c r="F33" s="48"/>
      <c r="G33" s="59"/>
      <c r="I33" s="7"/>
      <c r="J33" s="20"/>
      <c r="K33" s="20"/>
      <c r="L33" s="21"/>
      <c r="M33" s="21"/>
    </row>
    <row r="34" spans="1:13" ht="15" customHeight="1">
      <c r="A34" s="1"/>
      <c r="B34" s="45" t="s">
        <v>406</v>
      </c>
      <c r="C34" s="45" t="s">
        <v>407</v>
      </c>
      <c r="D34" s="48"/>
      <c r="E34" s="48"/>
      <c r="F34" s="48">
        <v>12575344</v>
      </c>
      <c r="G34" s="59">
        <v>0.0003018408164840555</v>
      </c>
      <c r="I34" s="7"/>
      <c r="J34" s="21"/>
      <c r="K34" s="21"/>
      <c r="L34" s="21"/>
      <c r="M34" s="21"/>
    </row>
    <row r="35" spans="1:13" ht="15" customHeight="1">
      <c r="A35" s="1" t="s">
        <v>0</v>
      </c>
      <c r="B35" s="45" t="s">
        <v>195</v>
      </c>
      <c r="C35" s="45" t="s">
        <v>212</v>
      </c>
      <c r="D35" s="48" t="s">
        <v>0</v>
      </c>
      <c r="E35" s="48" t="s">
        <v>0</v>
      </c>
      <c r="F35" s="48">
        <v>5082255276</v>
      </c>
      <c r="G35" s="59">
        <v>0.12198728576238063</v>
      </c>
      <c r="I35" s="7"/>
      <c r="J35" s="21"/>
      <c r="K35" s="21"/>
      <c r="L35" s="21"/>
      <c r="M35" s="21"/>
    </row>
    <row r="36" spans="1:13" ht="15" customHeight="1">
      <c r="A36" s="1" t="s">
        <v>213</v>
      </c>
      <c r="B36" s="45" t="s">
        <v>214</v>
      </c>
      <c r="C36" s="45" t="s">
        <v>215</v>
      </c>
      <c r="D36" s="48" t="s">
        <v>0</v>
      </c>
      <c r="E36" s="48" t="s">
        <v>0</v>
      </c>
      <c r="F36" s="48"/>
      <c r="G36" s="59" t="s">
        <v>0</v>
      </c>
      <c r="I36" s="7"/>
      <c r="J36" s="20"/>
      <c r="K36" s="20"/>
      <c r="L36" s="21"/>
      <c r="M36" s="21"/>
    </row>
    <row r="37" spans="1:13" ht="15" customHeight="1">
      <c r="A37" s="1" t="s">
        <v>9</v>
      </c>
      <c r="B37" s="45" t="s">
        <v>65</v>
      </c>
      <c r="C37" s="45" t="s">
        <v>216</v>
      </c>
      <c r="D37" s="48" t="s">
        <v>0</v>
      </c>
      <c r="E37" s="48" t="s">
        <v>0</v>
      </c>
      <c r="F37" s="48">
        <v>4495911246</v>
      </c>
      <c r="G37" s="59">
        <v>0.10791351086161041</v>
      </c>
      <c r="I37" s="7"/>
      <c r="J37" s="20"/>
      <c r="K37" s="20"/>
      <c r="L37" s="21"/>
      <c r="M37" s="21"/>
    </row>
    <row r="38" spans="1:13" ht="15" customHeight="1">
      <c r="A38" s="1" t="s">
        <v>12</v>
      </c>
      <c r="B38" s="45" t="s">
        <v>67</v>
      </c>
      <c r="C38" s="45" t="s">
        <v>217</v>
      </c>
      <c r="D38" s="48"/>
      <c r="E38" s="48"/>
      <c r="F38" s="48"/>
      <c r="G38" s="59"/>
      <c r="I38" s="7"/>
      <c r="J38" s="21"/>
      <c r="K38" s="21"/>
      <c r="L38" s="21"/>
      <c r="M38" s="21"/>
    </row>
    <row r="39" spans="1:13" ht="15" customHeight="1">
      <c r="A39" s="1" t="s">
        <v>72</v>
      </c>
      <c r="B39" s="45" t="s">
        <v>72</v>
      </c>
      <c r="C39" s="45" t="s">
        <v>72</v>
      </c>
      <c r="D39" s="48" t="s">
        <v>72</v>
      </c>
      <c r="E39" s="48" t="s">
        <v>72</v>
      </c>
      <c r="F39" s="48" t="s">
        <v>72</v>
      </c>
      <c r="G39" s="59" t="s">
        <v>72</v>
      </c>
      <c r="I39" s="7"/>
      <c r="J39" s="20"/>
      <c r="K39" s="20"/>
      <c r="L39" s="21"/>
      <c r="M39" s="21"/>
    </row>
    <row r="40" spans="1:13" ht="15" customHeight="1">
      <c r="A40" s="1" t="s">
        <v>0</v>
      </c>
      <c r="B40" s="45" t="s">
        <v>195</v>
      </c>
      <c r="C40" s="45" t="s">
        <v>218</v>
      </c>
      <c r="D40" s="48" t="s">
        <v>0</v>
      </c>
      <c r="E40" s="48" t="s">
        <v>0</v>
      </c>
      <c r="F40" s="48">
        <v>4495911246</v>
      </c>
      <c r="G40" s="59">
        <v>0.10791351086161041</v>
      </c>
      <c r="I40" s="7"/>
      <c r="J40" s="21"/>
      <c r="K40" s="21"/>
      <c r="L40" s="21"/>
      <c r="M40" s="21"/>
    </row>
    <row r="41" spans="1:13" ht="15" customHeight="1">
      <c r="A41" s="1">
        <v>8</v>
      </c>
      <c r="B41" s="45" t="s">
        <v>219</v>
      </c>
      <c r="C41" s="45" t="s">
        <v>220</v>
      </c>
      <c r="D41" s="48"/>
      <c r="E41" s="48" t="s">
        <v>0</v>
      </c>
      <c r="F41" s="48">
        <v>41662171957</v>
      </c>
      <c r="G41" s="59">
        <v>1</v>
      </c>
      <c r="I41" s="7"/>
      <c r="J41" s="21"/>
      <c r="K41" s="21"/>
      <c r="L41" s="21"/>
      <c r="M41" s="21"/>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69" t="s">
        <v>6</v>
      </c>
      <c r="B1" s="69" t="s">
        <v>221</v>
      </c>
      <c r="C1" s="69" t="s">
        <v>55</v>
      </c>
      <c r="D1" s="69" t="s">
        <v>222</v>
      </c>
      <c r="E1" s="69" t="s">
        <v>223</v>
      </c>
      <c r="F1" s="69" t="s">
        <v>224</v>
      </c>
      <c r="G1" s="69" t="s">
        <v>225</v>
      </c>
      <c r="H1" s="69" t="s">
        <v>226</v>
      </c>
      <c r="I1" s="69"/>
      <c r="J1" s="69" t="s">
        <v>227</v>
      </c>
      <c r="K1" s="69"/>
    </row>
    <row r="2" spans="1:11" ht="15" customHeight="1">
      <c r="A2" s="69"/>
      <c r="B2" s="69"/>
      <c r="C2" s="69"/>
      <c r="D2" s="69"/>
      <c r="E2" s="69"/>
      <c r="F2" s="69"/>
      <c r="G2" s="69"/>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tabSelected="1" zoomScalePageLayoutView="0" workbookViewId="0" topLeftCell="A22">
      <selection activeCell="D28" sqref="D28"/>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0.75">
      <c r="A3" s="1" t="s">
        <v>9</v>
      </c>
      <c r="B3" s="9" t="s">
        <v>254</v>
      </c>
      <c r="C3" s="1" t="s">
        <v>255</v>
      </c>
      <c r="D3" s="59">
        <v>0.0150066503100737</v>
      </c>
      <c r="E3" s="59">
        <v>0.015008842849845291</v>
      </c>
      <c r="H3" s="34"/>
      <c r="I3" s="33"/>
      <c r="J3" s="33"/>
      <c r="K3" s="33"/>
      <c r="L3" s="42"/>
      <c r="N3" s="18"/>
    </row>
    <row r="4" spans="1:14" ht="30.75">
      <c r="A4" s="1" t="s">
        <v>12</v>
      </c>
      <c r="B4" s="9" t="s">
        <v>256</v>
      </c>
      <c r="C4" s="1" t="s">
        <v>257</v>
      </c>
      <c r="D4" s="59">
        <v>0.003256312765106953</v>
      </c>
      <c r="E4" s="59">
        <v>0.0027654636473371337</v>
      </c>
      <c r="H4" s="34"/>
      <c r="I4" s="33"/>
      <c r="J4" s="33"/>
      <c r="K4" s="33"/>
      <c r="L4" s="35"/>
      <c r="N4" s="18"/>
    </row>
    <row r="5" spans="1:14" ht="46.5">
      <c r="A5" s="1" t="s">
        <v>15</v>
      </c>
      <c r="B5" s="9" t="s">
        <v>258</v>
      </c>
      <c r="C5" s="1" t="s">
        <v>259</v>
      </c>
      <c r="D5" s="59">
        <v>0.004987653727984982</v>
      </c>
      <c r="E5" s="59">
        <v>0.0042713409486822675</v>
      </c>
      <c r="H5" s="34"/>
      <c r="I5" s="33"/>
      <c r="J5" s="33"/>
      <c r="K5" s="33"/>
      <c r="L5" s="42"/>
      <c r="N5" s="18"/>
    </row>
    <row r="6" spans="1:14" ht="30.75">
      <c r="A6" s="1" t="s">
        <v>18</v>
      </c>
      <c r="B6" s="9" t="s">
        <v>260</v>
      </c>
      <c r="C6" s="1" t="s">
        <v>261</v>
      </c>
      <c r="D6" s="59">
        <v>0</v>
      </c>
      <c r="E6" s="59">
        <v>0</v>
      </c>
      <c r="H6" s="34"/>
      <c r="I6" s="33"/>
      <c r="J6" s="33"/>
      <c r="K6" s="33"/>
      <c r="L6" s="42"/>
      <c r="N6" s="18"/>
    </row>
    <row r="7" spans="1:14" ht="30.75">
      <c r="A7" s="1" t="s">
        <v>21</v>
      </c>
      <c r="B7" s="9" t="s">
        <v>262</v>
      </c>
      <c r="C7" s="1" t="s">
        <v>263</v>
      </c>
      <c r="D7" s="59">
        <v>0</v>
      </c>
      <c r="E7" s="59">
        <v>0</v>
      </c>
      <c r="H7" s="34"/>
      <c r="I7" s="33"/>
      <c r="J7" s="33"/>
      <c r="K7" s="33"/>
      <c r="L7" s="42"/>
      <c r="N7" s="18"/>
    </row>
    <row r="8" spans="1:12" ht="30.75">
      <c r="A8" s="1" t="s">
        <v>24</v>
      </c>
      <c r="B8" s="9" t="s">
        <v>264</v>
      </c>
      <c r="C8" s="1" t="s">
        <v>265</v>
      </c>
      <c r="D8" s="59">
        <v>0</v>
      </c>
      <c r="E8" s="59">
        <v>0</v>
      </c>
      <c r="H8" s="34"/>
      <c r="I8" s="33"/>
      <c r="J8" s="33"/>
      <c r="K8" s="33"/>
      <c r="L8" s="33"/>
    </row>
    <row r="9" spans="1:5" ht="46.5">
      <c r="A9" s="1" t="s">
        <v>27</v>
      </c>
      <c r="B9" s="9" t="s">
        <v>266</v>
      </c>
      <c r="C9" s="1" t="s">
        <v>267</v>
      </c>
      <c r="D9" s="59">
        <v>0</v>
      </c>
      <c r="E9" s="59">
        <v>0</v>
      </c>
    </row>
    <row r="10" spans="1:5" ht="15" customHeight="1">
      <c r="A10" s="1" t="s">
        <v>30</v>
      </c>
      <c r="B10" s="9" t="s">
        <v>268</v>
      </c>
      <c r="C10" s="1" t="s">
        <v>269</v>
      </c>
      <c r="D10" s="59">
        <v>0.04028951503921896</v>
      </c>
      <c r="E10" s="59">
        <v>0.0300577058345574</v>
      </c>
    </row>
    <row r="11" spans="1:5" ht="15" customHeight="1">
      <c r="A11" s="1" t="s">
        <v>33</v>
      </c>
      <c r="B11" s="9" t="s">
        <v>270</v>
      </c>
      <c r="C11" s="1" t="s">
        <v>232</v>
      </c>
      <c r="D11" s="59">
        <v>6.026056028767485</v>
      </c>
      <c r="E11" s="59">
        <v>2.4039203935114455</v>
      </c>
    </row>
    <row r="12" spans="1:5" ht="62.25" customHeight="1">
      <c r="A12" s="1" t="s">
        <v>36</v>
      </c>
      <c r="B12" s="10" t="s">
        <v>271</v>
      </c>
      <c r="C12" s="1" t="s">
        <v>272</v>
      </c>
      <c r="D12" s="59">
        <v>-1.2522504905162088</v>
      </c>
      <c r="E12" s="59">
        <v>0.5266317955885634</v>
      </c>
    </row>
    <row r="13" spans="1:5" ht="15" customHeight="1">
      <c r="A13" s="4" t="s">
        <v>132</v>
      </c>
      <c r="B13" s="11" t="s">
        <v>273</v>
      </c>
      <c r="C13" s="4" t="s">
        <v>274</v>
      </c>
      <c r="D13" s="62" t="s">
        <v>0</v>
      </c>
      <c r="E13" s="62" t="s">
        <v>0</v>
      </c>
    </row>
    <row r="14" spans="1:5" ht="15" customHeight="1">
      <c r="A14" s="1" t="s">
        <v>9</v>
      </c>
      <c r="B14" s="9" t="s">
        <v>275</v>
      </c>
      <c r="C14" s="1" t="s">
        <v>276</v>
      </c>
      <c r="D14" s="63" t="s">
        <v>0</v>
      </c>
      <c r="E14" s="63" t="s">
        <v>0</v>
      </c>
    </row>
    <row r="15" spans="1:5" ht="15" customHeight="1">
      <c r="A15" s="1" t="s">
        <v>0</v>
      </c>
      <c r="B15" s="9" t="s">
        <v>277</v>
      </c>
      <c r="C15" s="1" t="s">
        <v>278</v>
      </c>
      <c r="D15" s="55">
        <v>45806739352</v>
      </c>
      <c r="E15" s="55">
        <v>43888495742</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41530798949</v>
      </c>
      <c r="E21" s="55">
        <v>45806739352</v>
      </c>
    </row>
    <row r="22" spans="1:5" ht="15">
      <c r="A22" s="1" t="s">
        <v>0</v>
      </c>
      <c r="B22" s="9" t="s">
        <v>290</v>
      </c>
      <c r="C22" s="1" t="s">
        <v>291</v>
      </c>
      <c r="D22" s="57">
        <v>5000000</v>
      </c>
      <c r="E22" s="57">
        <v>5000000</v>
      </c>
    </row>
    <row r="23" spans="1:5" ht="30.75">
      <c r="A23" s="1" t="s">
        <v>18</v>
      </c>
      <c r="B23" s="9" t="s">
        <v>292</v>
      </c>
      <c r="C23" s="1" t="s">
        <v>293</v>
      </c>
      <c r="D23" s="64">
        <v>0.00044</v>
      </c>
      <c r="E23" s="64">
        <v>0.00044</v>
      </c>
    </row>
    <row r="24" spans="1:5" ht="30.75">
      <c r="A24" s="1" t="s">
        <v>21</v>
      </c>
      <c r="B24" s="9" t="s">
        <v>294</v>
      </c>
      <c r="C24" s="1" t="s">
        <v>295</v>
      </c>
      <c r="D24" s="59">
        <v>0.8917</v>
      </c>
      <c r="E24" s="59">
        <v>0.894</v>
      </c>
    </row>
    <row r="25" spans="1:5" ht="30.75">
      <c r="A25" s="1" t="s">
        <v>24</v>
      </c>
      <c r="B25" s="9" t="s">
        <v>296</v>
      </c>
      <c r="C25" s="1" t="s">
        <v>297</v>
      </c>
      <c r="D25" s="59">
        <v>0.0197</v>
      </c>
      <c r="E25" s="59">
        <v>0.02</v>
      </c>
    </row>
    <row r="26" spans="1:5" ht="15">
      <c r="A26" s="1" t="s">
        <v>27</v>
      </c>
      <c r="B26" s="9" t="s">
        <v>298</v>
      </c>
      <c r="C26" s="1" t="s">
        <v>299</v>
      </c>
      <c r="D26" s="46">
        <v>8306.15</v>
      </c>
      <c r="E26" s="65">
        <v>9161.34</v>
      </c>
    </row>
    <row r="27" spans="1:5" ht="30.75">
      <c r="A27" s="1" t="s">
        <v>30</v>
      </c>
      <c r="B27" s="9" t="s">
        <v>300</v>
      </c>
      <c r="C27" s="1" t="s">
        <v>301</v>
      </c>
      <c r="D27" s="47">
        <v>7590</v>
      </c>
      <c r="E27" s="55">
        <v>7000</v>
      </c>
    </row>
    <row r="28" spans="1:5" ht="30.75">
      <c r="A28" s="1" t="s">
        <v>33</v>
      </c>
      <c r="B28" s="9" t="s">
        <v>302</v>
      </c>
      <c r="C28" s="1" t="s">
        <v>234</v>
      </c>
      <c r="D28" s="55">
        <v>432</v>
      </c>
      <c r="E28" s="57">
        <v>431</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69" t="s">
        <v>6</v>
      </c>
      <c r="B1" s="69" t="s">
        <v>303</v>
      </c>
      <c r="C1" s="69" t="s">
        <v>55</v>
      </c>
      <c r="D1" s="69" t="s">
        <v>304</v>
      </c>
      <c r="E1" s="69" t="s">
        <v>305</v>
      </c>
      <c r="F1" s="69"/>
      <c r="G1" s="69"/>
    </row>
    <row r="2" spans="1:7" ht="15" customHeight="1">
      <c r="A2" s="69"/>
      <c r="B2" s="69"/>
      <c r="C2" s="69"/>
      <c r="D2" s="69"/>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69" t="s">
        <v>6</v>
      </c>
      <c r="B1" s="69" t="s">
        <v>122</v>
      </c>
      <c r="C1" s="69" t="s">
        <v>55</v>
      </c>
      <c r="D1" s="69" t="s">
        <v>322</v>
      </c>
      <c r="E1" s="69"/>
    </row>
    <row r="2" spans="1:5" ht="15" customHeight="1">
      <c r="A2" s="69"/>
      <c r="B2" s="69"/>
      <c r="C2" s="69"/>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69" t="s">
        <v>6</v>
      </c>
      <c r="B1" s="69" t="s">
        <v>60</v>
      </c>
      <c r="C1" s="69" t="s">
        <v>55</v>
      </c>
      <c r="D1" s="69" t="s">
        <v>56</v>
      </c>
      <c r="E1" s="69"/>
      <c r="F1" s="69" t="s">
        <v>57</v>
      </c>
      <c r="G1" s="69"/>
      <c r="H1" s="69" t="s">
        <v>58</v>
      </c>
    </row>
    <row r="2" spans="1:8" ht="15" customHeight="1">
      <c r="A2" s="69"/>
      <c r="B2" s="69"/>
      <c r="C2" s="69"/>
      <c r="D2" s="2" t="s">
        <v>323</v>
      </c>
      <c r="E2" s="2" t="s">
        <v>329</v>
      </c>
      <c r="F2" s="2" t="s">
        <v>323</v>
      </c>
      <c r="G2" s="2" t="s">
        <v>329</v>
      </c>
      <c r="H2" s="69"/>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Trang IB. Le Thi Huyen</cp:lastModifiedBy>
  <dcterms:created xsi:type="dcterms:W3CDTF">2021-07-31T08:13:23Z</dcterms:created>
  <dcterms:modified xsi:type="dcterms:W3CDTF">2023-03-07T04:38:21Z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