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F - QUY DAU TU TRAI PHIEU LINH HOAT TECHCOM - 11561238 - BIDB599999\BÁO CÁO KÝ SỐ\BÁO CÁO NGÀY - TUẦN\NAV TUAN\"/>
    </mc:Choice>
  </mc:AlternateContent>
  <bookViews>
    <workbookView xWindow="0" yWindow="0" windowWidth="24000" windowHeight="87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D19" i="27" l="1"/>
  <c r="D18" i="27"/>
  <c r="E52" i="27" l="1"/>
  <c r="E53" i="27"/>
  <c r="F25" i="27"/>
  <c r="G19" i="27" l="1"/>
  <c r="E25" i="27" l="1"/>
  <c r="E30" i="27" l="1"/>
  <c r="E37" i="27" s="1"/>
  <c r="E39" i="27" s="1"/>
  <c r="E31" i="27" l="1"/>
  <c r="E45" i="27" s="1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<sst xmlns="http://schemas.openxmlformats.org/spreadsheetml/2006/main" count="1388" uniqueCount="597">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</sst>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166" fontId="11" fillId="0" borderId="19" xfId="64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7" t="s">
        <v>50</v>
      </c>
      <c r="B2" s="308"/>
      <c r="C2" s="308"/>
      <c r="D2" s="308"/>
      <c r="E2" s="308"/>
      <c r="F2" s="30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9" t="s">
        <v>51</v>
      </c>
      <c r="D3" s="309"/>
      <c r="E3" s="309"/>
      <c r="F3" s="309"/>
      <c r="G3" s="309"/>
      <c r="H3" s="309"/>
      <c r="I3" s="309"/>
      <c r="J3" s="309"/>
      <c r="K3" s="309"/>
      <c r="L3" s="309"/>
      <c r="M3" s="310" t="s">
        <v>23</v>
      </c>
      <c r="N3" s="317"/>
      <c r="O3" s="324" t="s">
        <v>24</v>
      </c>
      <c r="P3" s="325"/>
      <c r="Q3" s="310" t="s">
        <v>5</v>
      </c>
      <c r="R3" s="310"/>
      <c r="S3" s="317"/>
      <c r="T3" s="312"/>
      <c r="U3" s="319" t="s">
        <v>26</v>
      </c>
      <c r="V3" s="320"/>
      <c r="W3" s="321" t="s">
        <v>25</v>
      </c>
    </row>
    <row r="4" spans="1:23" ht="12.75" customHeight="1">
      <c r="A4" s="317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13" t="s">
        <v>52</v>
      </c>
      <c r="I4" s="310" t="s">
        <v>34</v>
      </c>
      <c r="J4" s="312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13" t="s">
        <v>36</v>
      </c>
      <c r="V4" s="310" t="s">
        <v>39</v>
      </c>
      <c r="W4" s="322"/>
    </row>
    <row r="5" spans="1:23">
      <c r="A5" s="312"/>
      <c r="B5" s="312"/>
      <c r="C5" s="312"/>
      <c r="D5" s="312"/>
      <c r="E5" s="312"/>
      <c r="F5" s="312"/>
      <c r="G5" s="312"/>
      <c r="H5" s="314"/>
      <c r="I5" s="106" t="s">
        <v>40</v>
      </c>
      <c r="J5" s="106" t="s">
        <v>41</v>
      </c>
      <c r="K5" s="312"/>
      <c r="L5" s="312"/>
      <c r="M5" s="312"/>
      <c r="N5" s="312"/>
      <c r="O5" s="312"/>
      <c r="P5" s="312"/>
      <c r="Q5" s="311"/>
      <c r="R5" s="311"/>
      <c r="S5" s="312"/>
      <c r="T5" s="311"/>
      <c r="U5" s="314"/>
      <c r="V5" s="318"/>
      <c r="W5" s="32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5" t="s">
        <v>5</v>
      </c>
      <c r="B179" s="31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6">
        <v>41948</v>
      </c>
      <c r="C4" s="326"/>
      <c r="D4" s="32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6">
        <v>41949</v>
      </c>
      <c r="C5" s="326"/>
      <c r="D5" s="32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8">
        <f>+$B$6*$F$7/$C$7</f>
        <v>111000</v>
      </c>
      <c r="C8" s="328"/>
      <c r="D8" s="32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6" t="s">
        <v>226</v>
      </c>
      <c r="C9" s="326"/>
      <c r="D9" s="32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8" t="e">
        <f>+ ROUND((B11-B19)*F10/C10,0)</f>
        <v>#REF!</v>
      </c>
      <c r="C12" s="328"/>
      <c r="D12" s="32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9" t="s">
        <v>212</v>
      </c>
      <c r="C13" s="329"/>
      <c r="D13" s="32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8">
        <f>+IF($E$13=1,ROUNDDOWN($B$8*$F$10/$C$10,0),IF(MROUND($B$8*$F$10/$C$10,10)-($B$8*$F$10/$C$10)&gt;0,MROUND($B$8*$F$10/$C$10,10)-10,MROUND($B$8*$F$10/$C$10,10)))</f>
        <v>55500</v>
      </c>
      <c r="C14" s="328"/>
      <c r="D14" s="32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8">
        <f>ROUNDDOWN($B$8*$F$10/$C$10,0)-B14</f>
        <v>0</v>
      </c>
      <c r="C15" s="328"/>
      <c r="D15" s="32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9" t="s">
        <v>223</v>
      </c>
      <c r="C16" s="329"/>
      <c r="D16" s="32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8">
        <f>+IF($E$16=1,B17*B15,0)</f>
        <v>0</v>
      </c>
      <c r="C18" s="328"/>
      <c r="D18" s="32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8">
        <f>+B19*B14</f>
        <v>555000000</v>
      </c>
      <c r="C20" s="328"/>
      <c r="D20" s="32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6"/>
      <c r="C21" s="326"/>
      <c r="D21" s="32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7" t="s">
        <v>241</v>
      </c>
      <c r="F23" s="327"/>
      <c r="G23" s="32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29" zoomScaleNormal="100" workbookViewId="0">
      <selection activeCell="F47" sqref="F47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42" t="s">
        <v>563</v>
      </c>
      <c r="B1" s="342"/>
      <c r="C1" s="342"/>
      <c r="D1" s="342"/>
      <c r="E1" s="342"/>
      <c r="F1" s="342"/>
    </row>
    <row r="2" spans="1:6" ht="15.75" customHeight="1">
      <c r="A2" s="366" t="s">
        <v>564</v>
      </c>
      <c r="B2" s="366"/>
      <c r="C2" s="366"/>
      <c r="D2" s="366"/>
      <c r="E2" s="366"/>
      <c r="F2" s="366"/>
    </row>
    <row r="3" spans="1:6" ht="19.5" customHeight="1">
      <c r="A3" s="367" t="s">
        <v>586</v>
      </c>
      <c r="B3" s="367"/>
      <c r="C3" s="367"/>
      <c r="D3" s="367"/>
      <c r="E3" s="367"/>
      <c r="F3" s="367"/>
    </row>
    <row r="4" spans="1:6" ht="18" customHeight="1">
      <c r="A4" s="368" t="s">
        <v>565</v>
      </c>
      <c r="B4" s="368"/>
      <c r="C4" s="368"/>
      <c r="D4" s="368"/>
      <c r="E4" s="368"/>
      <c r="F4" s="368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2" t="s">
        <v>566</v>
      </c>
      <c r="B6" s="342"/>
      <c r="C6" s="342"/>
      <c r="D6" s="342"/>
      <c r="E6" s="342"/>
      <c r="F6" s="342"/>
    </row>
    <row r="7" spans="1:6" ht="15.75" customHeight="1">
      <c r="A7" s="342" t="s">
        <v>567</v>
      </c>
      <c r="B7" s="342"/>
      <c r="C7" s="342"/>
      <c r="D7" s="342"/>
      <c r="E7" s="342"/>
      <c r="F7" s="342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572</v>
      </c>
    </row>
    <row r="17" spans="1:11" ht="15.75" customHeight="1">
      <c r="A17" s="173"/>
      <c r="B17" s="174" t="s">
        <v>539</v>
      </c>
      <c r="C17" s="173"/>
      <c r="D17" s="174" t="s">
        <v>573</v>
      </c>
    </row>
    <row r="18" spans="1:11" s="175" customFormat="1" ht="15.75" customHeight="1">
      <c r="A18" s="361" t="s">
        <v>574</v>
      </c>
      <c r="B18" s="361"/>
      <c r="C18" s="361"/>
      <c r="D18" s="161" t="str">
        <f>"Từ ngày "&amp;TEXT(G18,"dd/mm/yyyy")&amp;" đến "&amp;TEXT(G19,"dd/mm/yyyy")</f>
        <v>Từ ngày 23/01/2023 đến 29/01/2023</v>
      </c>
      <c r="G18" s="176">
        <v>44949</v>
      </c>
    </row>
    <row r="19" spans="1:11" ht="15.75" customHeight="1">
      <c r="A19" s="177"/>
      <c r="B19" s="178" t="s">
        <v>575</v>
      </c>
      <c r="C19" s="177"/>
      <c r="D19" s="162" t="str">
        <f>"From "&amp;TEXT(G18,"dd/mm/yyyy")&amp;" to "&amp;TEXT(G19,"dd/mm/yyyy")</f>
        <v>From 23/01/2023 to 29/01/2023</v>
      </c>
      <c r="G19" s="176">
        <f>+G18+6</f>
        <v>44955</v>
      </c>
      <c r="H19" s="179"/>
    </row>
    <row r="20" spans="1:11" ht="15.75" customHeight="1">
      <c r="A20" s="180">
        <v>5</v>
      </c>
      <c r="B20" s="180" t="s">
        <v>584</v>
      </c>
      <c r="C20" s="180"/>
      <c r="D20" s="181">
        <f>G19+1</f>
        <v>44956</v>
      </c>
      <c r="E20" s="182"/>
      <c r="F20" s="182"/>
      <c r="G20" s="176"/>
      <c r="H20" s="176"/>
    </row>
    <row r="21" spans="1:11" ht="15.75" customHeight="1">
      <c r="A21" s="177"/>
      <c r="B21" s="178" t="s">
        <v>585</v>
      </c>
      <c r="C21" s="177"/>
      <c r="D21" s="376">
        <f>D20</f>
        <v>44956</v>
      </c>
      <c r="E21" s="376"/>
      <c r="F21" s="376"/>
      <c r="G21" s="376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9" t="s">
        <v>531</v>
      </c>
      <c r="B23" s="370"/>
      <c r="C23" s="371" t="s">
        <v>541</v>
      </c>
      <c r="D23" s="370"/>
      <c r="E23" s="184" t="s">
        <v>542</v>
      </c>
      <c r="F23" s="273" t="s">
        <v>560</v>
      </c>
      <c r="H23" s="179"/>
      <c r="K23" s="185"/>
    </row>
    <row r="24" spans="1:11" ht="15.75" customHeight="1">
      <c r="A24" s="372" t="s">
        <v>27</v>
      </c>
      <c r="B24" s="373"/>
      <c r="C24" s="374" t="s">
        <v>330</v>
      </c>
      <c r="D24" s="375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44955</v>
      </c>
      <c r="F25" s="191">
        <f>+G18-1</f>
        <v>44948</v>
      </c>
      <c r="G25" s="192"/>
      <c r="H25" s="179"/>
      <c r="K25" s="185"/>
    </row>
    <row r="26" spans="1:11" ht="15.75" customHeight="1">
      <c r="A26" s="364" t="s">
        <v>576</v>
      </c>
      <c r="B26" s="365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0"/>
      <c r="F27" s="278"/>
      <c r="H27" s="200"/>
      <c r="K27" s="195"/>
    </row>
    <row r="28" spans="1:11" ht="15.75" customHeight="1">
      <c r="A28" s="357">
        <v>1</v>
      </c>
      <c r="B28" s="358"/>
      <c r="C28" s="201" t="s">
        <v>546</v>
      </c>
      <c r="D28" s="202"/>
      <c r="E28" s="301"/>
      <c r="F28" s="302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59">
        <v>1.1000000000000001</v>
      </c>
      <c r="B30" s="360"/>
      <c r="C30" s="208" t="s">
        <v>588</v>
      </c>
      <c r="D30" s="209"/>
      <c r="E30" s="163">
        <f>F34</f>
        <v>38576720060</v>
      </c>
      <c r="F30" s="284">
        <v>38869727288</v>
      </c>
      <c r="G30" s="210"/>
      <c r="H30" s="211"/>
      <c r="I30" s="210"/>
      <c r="J30" s="210"/>
      <c r="K30" s="185"/>
    </row>
    <row r="31" spans="1:11" ht="15.75" customHeight="1">
      <c r="A31" s="362">
        <v>1.2</v>
      </c>
      <c r="B31" s="363"/>
      <c r="C31" s="212" t="s">
        <v>589</v>
      </c>
      <c r="D31" s="213"/>
      <c r="E31" s="261">
        <f>F35</f>
        <v>11080.39</v>
      </c>
      <c r="F31" s="285">
        <v>11053.08</v>
      </c>
      <c r="G31" s="210"/>
      <c r="H31" s="211"/>
      <c r="I31" s="210"/>
      <c r="J31" s="210"/>
      <c r="K31" s="185"/>
    </row>
    <row r="32" spans="1:11" ht="15.75" customHeight="1">
      <c r="A32" s="357">
        <v>2</v>
      </c>
      <c r="B32" s="358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59">
        <v>2.1</v>
      </c>
      <c r="B34" s="360"/>
      <c r="C34" s="208" t="s">
        <v>590</v>
      </c>
      <c r="D34" s="209"/>
      <c r="E34" s="163">
        <v>38657293216</v>
      </c>
      <c r="F34" s="284">
        <v>38576720060</v>
      </c>
      <c r="G34" s="210"/>
      <c r="H34" s="211"/>
      <c r="I34" s="210"/>
      <c r="J34" s="210"/>
      <c r="K34" s="216"/>
    </row>
    <row r="35" spans="1:11" ht="15.75" customHeight="1">
      <c r="A35" s="362">
        <v>2.2000000000000002</v>
      </c>
      <c r="B35" s="363"/>
      <c r="C35" s="217" t="s">
        <v>591</v>
      </c>
      <c r="D35" s="207"/>
      <c r="E35" s="261">
        <v>11089.73</v>
      </c>
      <c r="F35" s="285">
        <v>11080.39</v>
      </c>
      <c r="G35" s="210"/>
      <c r="H35" s="211"/>
      <c r="I35" s="210"/>
      <c r="J35" s="210"/>
    </row>
    <row r="36" spans="1:11" ht="15.75" customHeight="1">
      <c r="A36" s="344">
        <v>3</v>
      </c>
      <c r="B36" s="345"/>
      <c r="C36" s="218" t="s">
        <v>579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580</v>
      </c>
      <c r="D37" s="223"/>
      <c r="E37" s="276">
        <f>E34-E30</f>
        <v>80573156</v>
      </c>
      <c r="F37" s="289">
        <v>-293007228</v>
      </c>
      <c r="G37" s="210"/>
      <c r="H37" s="211"/>
      <c r="I37" s="210"/>
      <c r="J37" s="210"/>
    </row>
    <row r="38" spans="1:11" ht="15.75" customHeight="1">
      <c r="A38" s="346">
        <v>3.1</v>
      </c>
      <c r="B38" s="347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32510924</v>
      </c>
      <c r="F39" s="290">
        <v>95227592</v>
      </c>
      <c r="G39" s="210"/>
      <c r="H39" s="211"/>
      <c r="I39" s="210"/>
      <c r="J39" s="210"/>
    </row>
    <row r="40" spans="1:11" ht="15.75" customHeight="1">
      <c r="A40" s="348">
        <v>3.2</v>
      </c>
      <c r="B40" s="349"/>
      <c r="C40" s="229" t="s">
        <v>587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582</v>
      </c>
      <c r="D41" s="228"/>
      <c r="E41" s="276">
        <v>48062232</v>
      </c>
      <c r="F41" s="289">
        <v>-388234820</v>
      </c>
      <c r="G41" s="210"/>
      <c r="H41" s="211"/>
      <c r="I41" s="210"/>
      <c r="J41" s="210"/>
    </row>
    <row r="42" spans="1:11" ht="15.75" customHeight="1">
      <c r="A42" s="348">
        <v>3.3</v>
      </c>
      <c r="B42" s="349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44">
        <v>4</v>
      </c>
      <c r="B44" s="350">
        <v>4</v>
      </c>
      <c r="C44" s="234" t="s">
        <v>577</v>
      </c>
      <c r="D44" s="225"/>
      <c r="E44" s="269"/>
      <c r="F44" s="294"/>
      <c r="G44" s="210"/>
      <c r="H44" s="211"/>
      <c r="I44" s="210"/>
      <c r="J44" s="210"/>
    </row>
    <row r="45" spans="1:11" ht="15.75" customHeight="1">
      <c r="A45" s="235"/>
      <c r="B45" s="236"/>
      <c r="C45" s="167" t="s">
        <v>581</v>
      </c>
      <c r="D45" s="228"/>
      <c r="E45" s="270">
        <f>E35/E31-1</f>
        <v>8.4293061886819842E-4</v>
      </c>
      <c r="F45" s="295">
        <v>2.5000000000000001E-3</v>
      </c>
      <c r="G45" s="200"/>
      <c r="H45" s="211"/>
      <c r="I45" s="210"/>
      <c r="J45" s="210"/>
    </row>
    <row r="46" spans="1:11" ht="15.75" customHeight="1">
      <c r="A46" s="344">
        <v>5</v>
      </c>
      <c r="B46" s="350"/>
      <c r="C46" s="237" t="s">
        <v>554</v>
      </c>
      <c r="D46" s="238"/>
      <c r="E46" s="271"/>
      <c r="F46" s="296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7"/>
      <c r="G47" s="210"/>
      <c r="H47" s="211"/>
      <c r="I47" s="210"/>
      <c r="J47" s="210"/>
    </row>
    <row r="48" spans="1:11" ht="15.75" customHeight="1">
      <c r="A48" s="355">
        <v>5.0999999999999996</v>
      </c>
      <c r="B48" s="356"/>
      <c r="C48" s="241" t="s">
        <v>592</v>
      </c>
      <c r="D48" s="209"/>
      <c r="E48" s="304">
        <v>12451.26</v>
      </c>
      <c r="F48" s="299">
        <v>12451.26</v>
      </c>
      <c r="H48" s="211"/>
      <c r="I48" s="210"/>
      <c r="J48" s="210"/>
    </row>
    <row r="49" spans="1:10" ht="15.75" customHeight="1">
      <c r="A49" s="355">
        <v>5.2</v>
      </c>
      <c r="B49" s="356"/>
      <c r="C49" s="242" t="s">
        <v>593</v>
      </c>
      <c r="D49" s="243"/>
      <c r="E49" s="304">
        <v>10488.48</v>
      </c>
      <c r="F49" s="298">
        <v>10488.48</v>
      </c>
      <c r="G49" s="210"/>
      <c r="H49" s="211"/>
      <c r="I49" s="210"/>
      <c r="J49" s="210"/>
    </row>
    <row r="50" spans="1:10" ht="15.75" customHeight="1">
      <c r="A50" s="353">
        <v>6</v>
      </c>
      <c r="B50" s="354"/>
      <c r="C50" s="244" t="s">
        <v>578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55">
        <v>6.1</v>
      </c>
      <c r="B51" s="356">
        <v>6.1</v>
      </c>
      <c r="C51" s="246" t="s">
        <v>594</v>
      </c>
      <c r="D51" s="247"/>
      <c r="E51" s="281">
        <v>23444.649999999998</v>
      </c>
      <c r="F51" s="281">
        <v>23444.65</v>
      </c>
      <c r="G51" s="305"/>
      <c r="H51" s="211"/>
      <c r="I51" s="210"/>
      <c r="J51" s="210"/>
    </row>
    <row r="52" spans="1:10" ht="15.75" customHeight="1">
      <c r="A52" s="355">
        <v>6.2</v>
      </c>
      <c r="B52" s="356"/>
      <c r="C52" s="208" t="s">
        <v>595</v>
      </c>
      <c r="D52" s="241"/>
      <c r="E52" s="306">
        <f>+E51*E35</f>
        <v>259994838.44449997</v>
      </c>
      <c r="F52" s="281">
        <v>259775865.41</v>
      </c>
      <c r="G52" s="303"/>
      <c r="H52" s="211"/>
      <c r="I52" s="210"/>
      <c r="J52" s="210"/>
    </row>
    <row r="53" spans="1:10" ht="15.75" customHeight="1" thickBot="1">
      <c r="A53" s="351">
        <v>6.2</v>
      </c>
      <c r="B53" s="352">
        <v>6.3</v>
      </c>
      <c r="C53" s="248" t="s">
        <v>583</v>
      </c>
      <c r="D53" s="248"/>
      <c r="E53" s="282">
        <f>ROUND(+E52/E34,4)</f>
        <v>6.7000000000000002E-3</v>
      </c>
      <c r="F53" s="283">
        <v>6.7000000000000002E-3</v>
      </c>
      <c r="G53" s="303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3" t="s">
        <v>557</v>
      </c>
      <c r="F55" s="343"/>
    </row>
    <row r="56" spans="1:10">
      <c r="B56" s="251"/>
      <c r="C56" s="253" t="s">
        <v>596</v>
      </c>
      <c r="D56" s="252"/>
      <c r="E56" s="377" t="s">
        <v>558</v>
      </c>
      <c r="F56" s="343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78"/>
      <c r="F63" s="378"/>
    </row>
    <row r="64" spans="1:10" ht="14.25" customHeight="1">
      <c r="A64" s="256"/>
      <c r="B64" s="256"/>
      <c r="C64" s="257"/>
      <c r="D64" s="173"/>
      <c r="E64" s="379"/>
      <c r="F64" s="379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+n09qym6Vz6i880cynqs8UXxfsI=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ZD5/G5QTcekftTcC6jkEY9bzwYw=</DigestValue>
    </Reference>
  </SignedInfo>
  <SignatureValue>BLKxCQF5KyUXYLK7vVF/7DvEX6+8f68KI1wFp0ndSpuBNVELf4Diq5mbtW8a0mVqMydQoRe6nB0B
uPxn1xSXEZQA56PW4yITpCabHjFmzq60fsnKmVGKKvajAT2QPl4+lBakNEqeAWRlhOIHCBwcEZsF
I1xNJcIqqPiOXx+RreU=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4BHb5KAgoYqgYnltZ/yNx3Hk31o=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trwND15prd7LeFS1sOS+Bkj0ZGo=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kW7x9iurJAlWGlAzc3xRkvRX/8A=</DigestValue>
      </Reference>
      <Reference URI="/xl/worksheets/sheet2.xml?ContentType=application/vnd.openxmlformats-officedocument.spreadsheetml.worksheet+xml">
        <DigestMethod Algorithm="http://www.w3.org/2000/09/xmldsig#sha1"/>
        <DigestValue>lHcttY9obKMypGLePoyb7adDRtY=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FFK+LPNHq0SISgtr2+XZB3E/vAQ=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/Zep/P6qqo3E3a28pc55lbgb9zM=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2023-01-30T07:09:38Z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2023-01-30T07:09:38Z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WTinYKrtE80Zv/RKSwHSUXkUzjM=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JmjV7rzyd5fTGnTk+Y8wFLpTj+4=</DigestValue>
    </Reference>
  </SignedInfo>
  <SignatureValue>iWXfcs1c8PzP+lIl4KYlQgGiybr5PRcL5nW9zM+ksOfqSjk1o8xu+iZOgh1hXamFOx1Gj6OOcysX
wNARtpBz+6dAfbjF1FeKMw/LGLKzNZbIvPAPGpwlpIVf3Nm7E6hS6cE0v5ct6+oaPQ7+5jrZERll
779MD/nuSLqY94dYQUY=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trwND15prd7LeFS1sOS+Bkj0ZGo=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kW7x9iurJAlWGlAzc3xRkvRX/8A=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/Zep/P6qqo3E3a28pc55lbgb9zM=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lHcttY9obKMypGLePoyb7adDRtY=</DigestValue>
      </Reference>
      <Reference URI="/xl/worksheets/sheet3.xml?ContentType=application/vnd.openxmlformats-officedocument.spreadsheetml.worksheet+xml">
        <DigestMethod Algorithm="http://www.w3.org/2000/09/xmldsig#sha1"/>
        <DigestValue>FFK+LPNHq0SISgtr2+XZB3E/vAQ=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4BHb5KAgoYqgYnltZ/yNx3Hk31o=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2023-01-30T08:19:25Z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2023-01-30T08:19:25Z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2022-11-28T09:53:44Z</cp:lastPrinted>
  <dcterms:created xsi:type="dcterms:W3CDTF">2014-09-25T08:23:57Z</dcterms:created>
  <dcterms:modified xsi:type="dcterms:W3CDTF">2023-01-30T06:38:00Z</dcterms:modified>
</cp:coreProperties>
</file>