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G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G26"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A37" authorId="0">
      <text>
        <r>
          <rPr>
            <sz val="10"/>
            <rFont val="Arial"/>
            <family val="0"/>
          </rPr>
          <t>Ô chỉ tiêu có định dạng ký tự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ký tự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A39" authorId="0">
      <text>
        <r>
          <rPr>
            <sz val="10"/>
            <rFont val="Arial"/>
            <family val="0"/>
          </rPr>
          <t>Ô chỉ tiêu có định dạng ký tự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ký tự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G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<sst xmlns="http://schemas.openxmlformats.org/spreadsheetml/2006/main" count="1532" uniqueCount="363">
  <si>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</si>
  <si>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</si>
  <si>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</si>
  <si>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</si>
  <si>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</si>
  <si>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</si>
  <si>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</si>
  <si>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</si>
  <si>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</si>
  <si>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</si>
  <si>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</si>
  <si>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</si>
  <si>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</si>
  <si>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</si>
  <si>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</si>
  <si>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</si>
  <si>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</si>
  <si>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</si>
  <si>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</si>
  <si>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</si>
  <si>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</si>
  <si>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</si>
  <si>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</si>
  <si>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</si>
  <si>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</si>
  <si>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</si>
  <si>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</si>
  <si>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</si>
  <si>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</si>
  <si>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</si>
  <si>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</si>
  <si>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</si>
  <si>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</si>
  <si>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</si>
  <si>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</si>
  <si>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</si>
  <si>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</si>
  <si>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</si>
  <si>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</si>
  <si>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</si>
  <si>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</si>
  <si>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</si>
  <si>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</si>
  <si>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</si>
  <si>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</si>
  <si>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</si>
  <si>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</si>
  <si>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</si>
  <si>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</si>
  <si>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</si>
  <si>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</si>
  <si>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</si>
  <si>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</si>
  <si>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</si>
  <si>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</si>
  <si>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</si>
  <si>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</si>
  <si>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</si>
  <si>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</si>
  <si>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</si>
  <si>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</si>
  <si>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</si>
  <si>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</si>
  <si>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</si>
  <si>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</si>
  <si>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</si>
  <si>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</si>
  <si>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</si>
  <si>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</si>
  <si>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</si>
  <si>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</si>
  <si>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</si>
  <si>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</si>
  <si>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</si>
  <si>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</si>
  <si>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</si>
  <si>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</si>
  <si>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</si>
  <si>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</si>
  <si>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</si>
  <si>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</si>
  <si>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</si>
  <si>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</si>
  <si>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</si>
  <si>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</si>
  <si>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</si>
  <si>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</si>
  <si>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</si>
  <si>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</si>
  <si>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</si>
  <si>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</si>
  <si>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</si>
  <si>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</si>
  <si>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</si>
  <si>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</si>
  <si>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</si>
  <si>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</si>
  <si>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</si>
  <si>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</si>
  <si>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</si>
  <si>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</si>
  <si>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</si>
  <si>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</si>
  <si>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</si>
  <si>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</si>
  <si>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</si>
  <si>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</si>
  <si>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</si>
  <si>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</si>
  <si>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</si>
  <si>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</si>
  <si>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</si>
  <si>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</si>
  <si>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</si>
  <si>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</si>
  <si>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</si>
  <si>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</si>
  <si>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</si>
  <si>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</si>
  <si>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</si>
  <si>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</si>
  <si>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</si>
  <si>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</si>
  <si>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</si>
  <si>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</si>
  <si>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</si>
  <si>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</si>
  <si>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</si>
  <si>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</si>
  <si>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</si>
  <si>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</si>
  <si>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</si>
  <si>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</si>
  <si>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</si>
  <si>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</si>
  <si>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</si>
  <si>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</si>
  <si>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</si>
  <si>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</si>
  <si>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</si>
  <si>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</si>
  <si>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</si>
  <si>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</si>
  <si>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</si>
  <si>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</si>
  <si>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</si>
  <si>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</si>
  <si>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</si>
  <si>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</si>
  <si>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</si>
  <si>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</si>
  <si>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</si>
  <si>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</si>
  <si>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</si>
  <si>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</si>
  <si>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</si>
  <si>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</si>
  <si>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</si>
  <si>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</si>
  <si>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</si>
  <si>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</si>
  <si>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</si>
  <si>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</si>
  <si>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</si>
  <si>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</si>
  <si>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</si>
  <si>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</si>
  <si>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</si>
  <si>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</si>
  <si>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</si>
  <si>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</si>
  <si>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</si>
  <si>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</si>
  <si>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</si>
  <si>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</si>
  <si>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</si>
  <si>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</si>
  <si>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</si>
  <si>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</si>
  <si>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</si>
  <si>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</si>
  <si>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</si>
  <si>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</si>
  <si>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</si>
  <si>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</si>
  <si>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</si>
  <si>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</si>
  <si>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</si>
  <si>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</si>
  <si>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</si>
  <si>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</si>
  <si>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</si>
  <si>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</si>
  <si>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</si>
  <si>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</si>
  <si>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</si>
  <si>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</si>
  <si>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</si>
  <si>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</si>
  <si>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</si>
  <si>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</si>
  <si>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</si>
  <si>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</si>
  <si>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</si>
  <si>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</si>
  <si>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</si>
  <si>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</si>
  <si>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</si>
  <si>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</si>
  <si>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</si>
  <si>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</si>
  <si>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</si>
  <si>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</si>
  <si>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</si>
  <si>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</si>
  <si>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</si>
  <si>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</si>
  <si>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</si>
  <si>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</si>
  <si>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</si>
  <si>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</si>
  <si>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</si>
  <si>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</si>
  <si>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</si>
  <si>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</si>
  <si>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</si>
  <si>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</si>
  <si>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</si>
  <si>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</si>
  <si>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</si>
  <si>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</si>
  <si>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</si>
  <si>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</si>
  <si>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</si>
  <si>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</si>
  <si>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</si>
  <si>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</si>
  <si>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</si>
  <si>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</si>
  <si>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</si>
  <si>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</si>
  <si>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</si>
  <si>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</si>
  <si>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</si>
  <si>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</si>
  <si>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</si>
  <si>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</si>
  <si>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</si>
  <si>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</si>
  <si>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</si>
  <si>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</si>
  <si>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</si>
  <si>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</si>
  <si>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</si>
  <si>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</si>
  <si>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</si>
  <si>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</si>
  <si>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</si>
  <si>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</si>
  <si>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</si>
  <si>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</si>
  <si>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</si>
  <si>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</si>
  <si>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</si>
  <si>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</si>
  <si>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</si>
  <si>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</si>
  <si>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</si>
  <si>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</si>
  <si>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</si>
  <si>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</si>
  <si>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</si>
  <si>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</si>
  <si>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</si>
  <si>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</si>
  <si>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</si>
  <si>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</si>
  <si>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</si>
  <si>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</si>
  <si>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</si>
  <si>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</si>
  <si>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</si>
  <si>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</si>
  <si>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</si>
  <si>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</si>
  <si>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</si>
  <si>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</si>
  <si>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</si>
  <si>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</si>
  <si>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</si>
  <si>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</si>
  <si>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</si>
  <si>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</si>
  <si>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</si>
  <si>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</si>
  <si>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</si>
  <si>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</si>
  <si>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</si>
  <si>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</si>
  <si>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</si>
  <si>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</si>
  <si>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</si>
  <si>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</si>
  <si>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</si>
  <si>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</si>
  <si>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</si>
  <si>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</si>
  <si>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</si>
  <si>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</si>
  <si>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</si>
  <si>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</si>
  <si>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</si>
  <si>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</si>
  <si>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</si>
  <si>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</si>
  <si>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</si>
  <si>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</si>
  <si>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</si>
  <si>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</si>
  <si>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</si>
  <si>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</si>
  <si>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</si>
  <si>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</si>
  <si>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</si>
  <si>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</si>
  <si>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</si>
  <si>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</si>
  <si>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</si>
  <si>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</si>
  <si>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</si>
  <si>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</si>
  <si>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</si>
  <si>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</si>
  <si>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</si>
  <si>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</si>
  <si>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</si>
  <si>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</si>
  <si>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</si>
  <si>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</si>
  <si>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</si>
  <si>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2246.1</t>
  </si>
  <si>
    <t>2246.2</t>
  </si>
  <si>
    <t>2246.3</t>
  </si>
  <si>
    <t>2246.4</t>
  </si>
  <si>
    <t>2246.5</t>
  </si>
  <si>
    <t>2246.6</t>
  </si>
  <si>
    <t xml:space="preserve">     ACB             </t>
  </si>
  <si>
    <t xml:space="preserve">     BMI             </t>
  </si>
  <si>
    <t xml:space="preserve">     BVH             </t>
  </si>
  <si>
    <t xml:space="preserve">     MBB             </t>
  </si>
  <si>
    <t xml:space="preserve">     STB             </t>
  </si>
  <si>
    <t xml:space="preserve">     VCB             </t>
  </si>
  <si>
    <t>Tiền gửi trên 3 tháng</t>
  </si>
  <si>
    <t>4. Ngày lập báo cáo: 03/11/2022</t>
  </si>
  <si>
    <t xml:space="preserve">     HDB             </t>
  </si>
  <si>
    <t xml:space="preserve">     VIB             </t>
  </si>
  <si>
    <t xml:space="preserve">     VPB             </t>
  </si>
  <si>
    <t>2246.7</t>
  </si>
  <si>
    <t>2246.8</t>
  </si>
  <si>
    <t>2246.9</t>
  </si>
  <si>
    <t xml:space="preserve">     CTG121030       </t>
  </si>
  <si>
    <t>2251.1</t>
  </si>
  <si>
    <t>Lãi trái phiếu được nhận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</si>
</sst>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_);_(* \(#,##0.0\);_(* &quot;-&quot;??_);_(@_)"/>
    <numFmt numFmtId="179" formatCode="_(* #,##0_);_(* \(#,##0\);_(* &quot;-&quot;??_);_(@_)"/>
    <numFmt numFmtId="180"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79" fontId="0" fillId="0" borderId="0" xfId="42" applyNumberFormat="1" applyFont="1" applyAlignment="1">
      <alignment/>
    </xf>
    <xf numFmtId="179" fontId="3" fillId="33" borderId="10" xfId="42" applyNumberFormat="1" applyFont="1" applyFill="1" applyBorder="1" applyAlignment="1">
      <alignment horizontal="center" vertical="justify"/>
    </xf>
    <xf numFmtId="179" fontId="3" fillId="0" borderId="10" xfId="42" applyNumberFormat="1" applyFont="1" applyBorder="1" applyAlignment="1">
      <alignment horizontal="left"/>
    </xf>
    <xf numFmtId="179" fontId="1" fillId="0" borderId="10" xfId="42" applyNumberFormat="1" applyFont="1" applyBorder="1" applyAlignment="1">
      <alignment horizontal="left"/>
    </xf>
    <xf numFmtId="179" fontId="1" fillId="33" borderId="10" xfId="42" applyNumberFormat="1" applyFont="1" applyFill="1" applyBorder="1" applyAlignment="1">
      <alignment horizontal="left"/>
    </xf>
    <xf numFmtId="43" fontId="1" fillId="0" borderId="10" xfId="42"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43" fontId="3" fillId="0" borderId="10" xfId="42" applyFont="1" applyBorder="1" applyAlignment="1">
      <alignment horizontal="right"/>
    </xf>
    <xf numFmtId="43" fontId="1" fillId="0" borderId="10" xfId="42" applyFont="1" applyBorder="1" applyAlignment="1">
      <alignment horizontal="right"/>
    </xf>
    <xf numFmtId="179" fontId="1" fillId="0" borderId="10" xfId="42"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9" sqref="C19"/>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0" t="s">
        <v>0</v>
      </c>
      <c r="B1" s="30"/>
      <c r="C1" s="30"/>
      <c r="D1" s="30"/>
    </row>
    <row r="2" spans="1:4" ht="9" customHeight="1">
      <c r="A2" s="30"/>
      <c r="B2" s="30"/>
      <c r="C2" s="30"/>
      <c r="D2" s="30"/>
    </row>
    <row r="3" spans="1:4" ht="15" customHeight="1">
      <c r="A3" s="1" t="s">
        <v>1</v>
      </c>
      <c r="B3" s="1" t="s">
        <v>1</v>
      </c>
      <c r="C3" s="2" t="s">
        <v>2</v>
      </c>
      <c r="D3" s="10" t="s">
        <v>336</v>
      </c>
    </row>
    <row r="4" spans="1:4" ht="15" customHeight="1">
      <c r="A4" s="1" t="s">
        <v>1</v>
      </c>
      <c r="B4" s="1" t="s">
        <v>1</v>
      </c>
      <c r="C4" s="2" t="s">
        <v>3</v>
      </c>
      <c r="D4" s="1">
        <v>10</v>
      </c>
    </row>
    <row r="5" spans="1:4" ht="15" customHeight="1">
      <c r="A5" s="1" t="s">
        <v>1</v>
      </c>
      <c r="B5" s="1" t="s">
        <v>1</v>
      </c>
      <c r="C5" s="2" t="s">
        <v>4</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31" t="s">
        <v>353</v>
      </c>
      <c r="B10" s="32"/>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29" t="s">
        <v>52</v>
      </c>
      <c r="B33" s="29"/>
      <c r="C33" s="29" t="s">
        <v>53</v>
      </c>
      <c r="D33" s="29"/>
    </row>
    <row r="34" spans="1:4" ht="15" customHeight="1">
      <c r="A34" s="28" t="s">
        <v>54</v>
      </c>
      <c r="B34" s="28"/>
      <c r="C34" s="28" t="s">
        <v>54</v>
      </c>
      <c r="D34" s="28"/>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4" t="s">
        <v>6</v>
      </c>
      <c r="B1" s="34" t="s">
        <v>118</v>
      </c>
      <c r="C1" s="34" t="s">
        <v>236</v>
      </c>
      <c r="D1" s="34"/>
      <c r="E1" s="34" t="s">
        <v>237</v>
      </c>
      <c r="F1" s="34"/>
      <c r="G1" s="34" t="s">
        <v>317</v>
      </c>
    </row>
    <row r="2" spans="1:7" ht="15" customHeight="1">
      <c r="A2" s="34"/>
      <c r="B2" s="34"/>
      <c r="C2" s="7" t="s">
        <v>308</v>
      </c>
      <c r="D2" s="7" t="s">
        <v>314</v>
      </c>
      <c r="E2" s="7" t="s">
        <v>308</v>
      </c>
      <c r="F2" s="7" t="s">
        <v>314</v>
      </c>
      <c r="G2" s="34"/>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4" t="s">
        <v>6</v>
      </c>
      <c r="B1" s="34" t="s">
        <v>326</v>
      </c>
      <c r="C1" s="34" t="s">
        <v>179</v>
      </c>
      <c r="D1" s="34" t="s">
        <v>180</v>
      </c>
      <c r="E1" s="34"/>
      <c r="F1" s="34" t="s">
        <v>181</v>
      </c>
      <c r="G1" s="34"/>
      <c r="H1" s="34" t="s">
        <v>327</v>
      </c>
    </row>
    <row r="2" spans="1:8" ht="15" customHeight="1">
      <c r="A2" s="34"/>
      <c r="B2" s="34"/>
      <c r="C2" s="34"/>
      <c r="D2" s="7" t="s">
        <v>308</v>
      </c>
      <c r="E2" s="7" t="s">
        <v>314</v>
      </c>
      <c r="F2" s="7" t="s">
        <v>308</v>
      </c>
      <c r="G2" s="7" t="s">
        <v>314</v>
      </c>
      <c r="H2" s="34"/>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{'SheetId':'0e67e680-b807-4d33-99c0-7b78881f5ae3','UId':'9cbd5645-d1cc-4c66-9f84-d2f549c40baa','Col':4,'Row':3,'Format':'numberic','Value':'23951888937','TargetCode':''}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{'SheetId':'0e67e680-b807-4d33-99c0-7b78881f5ae3','UId':'99e568e1-5c2c-4711-855d-7b59f3d1cab6','Col':5,'Row':3,'Format':'numberic','Value':'39023394597','TargetCode':''}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{'SheetId':'0e67e680-b807-4d33-99c0-7b78881f5ae3','UId':'8adc06ea-6b87-4c42-b656-c6dbc003e2fd','Col':4,'Row':4,'Format':'numberic','Value':'10000000000','TargetCode':''}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{'SheetId':'0e67e680-b807-4d33-99c0-7b78881f5ae3','UId':'6d8a8286-837d-4b56-8e74-bffdec60ea94','Col':5,'Row':4,'Format':'numberic','Value':'19000000000','TargetCode':''}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{'SheetId':'0e67e680-b807-4d33-99c0-7b78881f5ae3','UId':'ff256832-31a8-4b18-a932-43bc9d1665b9','Col':4,'Row':6,'ColDynamic':4,'RowDynamic':5,'Format':'numberic','Value':'13951888937','TargetCode':''}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{'SheetId':'0e67e680-b807-4d33-99c0-7b78881f5ae3','UId':'a91ef888-5216-4368-893d-4bf54555e048','Col':5,'Row':6,'ColDynamic':5,'RowDynamic':5,'Format':'numberic','Value':'20023394597','TargetCode':''}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{'SheetId':'0e67e680-b807-4d33-99c0-7b78881f5ae3','UId':'c59bc369-ef6c-4ae7-8932-3d3cd7b0f999','Col':4,'Row':8,'ColDynamic':4,'RowDynamic':9,'Format':'numberic','Value':'27924384850','TargetCode':''}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{'SheetId':'0e67e680-b807-4d33-99c0-7b78881f5ae3','UId':'71da1168-8366-41b4-a97a-ac130f3a71ab','Col':5,'Row':8,'ColDynamic':5,'RowDynamic':9,'Format':'numberic','Value':'11213700000','TargetCode':''}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{'SheetId':'0e67e680-b807-4d33-99c0-7b78881f5ae3','UId':'aaa47aee-de9e-4a72-aaac-e89970beaace','Col':4,'Row':13,'ColDynamic':4,'RowDynamic':12,'Format':'numberic','Value':'520689041','TargetCode':''}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 ','TargetCode':''}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{'SheetId':'0e67e680-b807-4d33-99c0-7b78881f5ae3','UId':'4db3253d-9c46-4d6e-918f-a429377ea210','Col':4,'Row':16,'Format':'numberic','Value':'61123289','TargetCode':''}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{'SheetId':'0e67e680-b807-4d33-99c0-7b78881f5ae3','UId':'1b5619ce-07bd-4f38-b89d-ff10d4440cfc','Col':5,'Row':16,'Format':'numberic','Value':'40068493','TargetCode':''}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{'SheetId':'0e67e680-b807-4d33-99c0-7b78881f5ae3','UId':'9165401c-9eab-437b-81ae-d4feb80e4e2f','Col':4,'Row':30,'Format':'numberic','Value':'52458086117','TargetCode':''}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{'SheetId':'0e67e680-b807-4d33-99c0-7b78881f5ae3','UId':'a439d206-4c67-47d4-afcd-d4f8e627acf1','Col':5,'Row':30,'Format':'numberic','Value':'50277163090','TargetCode':''}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{'SheetId':'0e67e680-b807-4d33-99c0-7b78881f5ae3','UId':'c0a5eee6-84a8-4294-82d8-68a2433fd220','Col':4,'Row':34,'ColDynamic':4,'RowDynamic':33,'Format':'numberic','Value':'2598415000','TargetCode':''}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{'SheetId':'0e67e680-b807-4d33-99c0-7b78881f5ae3','UId':'6823b56c-6355-4646-a028-45bac846780f','Col':4,'Row':37,'Format':'numberic','Value':'212542408','TargetCode':''}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{'SheetId':'0e67e680-b807-4d33-99c0-7b78881f5ae3','UId':'3318279c-387a-4099-bb92-e31c1fe449fe','Col':5,'Row':37,'Format':'numberic','Value':'182168218','TargetCode':''}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{'SheetId':'0e67e680-b807-4d33-99c0-7b78881f5ae3','UId':'3c70b8a9-b1ec-43c2-876f-82404e71a395','Col':4,'Row':40,'Format':'numberic','Value':'2810957408','TargetCode':''}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{'SheetId':'0e67e680-b807-4d33-99c0-7b78881f5ae3','UId':'12d35449-1610-445d-a82a-ca6aa3c24666','Col':5,'Row':40,'Format':'numberic','Value':'182168218','TargetCode':''}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{'SheetId':'0e67e680-b807-4d33-99c0-7b78881f5ae3','UId':'47fa62ea-4432-4646-9d4f-ee5aab71af85','Col':4,'Row':41,'Format':'numberic','Value':'49647128709','TargetCode':''}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{'SheetId':'0e67e680-b807-4d33-99c0-7b78881f5ae3','UId':'3afb4556-da28-46fc-a2b2-36ba72752042','Col':5,'Row':41,'Format':'numberic','Value':'50094994872','TargetCode':''}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{'SheetId':'0e67e680-b807-4d33-99c0-7b78881f5ae3','UId':'7104513d-d6f9-4449-8a07-2e2ffcb96545','Col':4,'Row':42,'Format':'numberic','Value':'5240916.45','TargetCode':''}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{'SheetId':'0e67e680-b807-4d33-99c0-7b78881f5ae3','UId':'3e6dbc06-a87f-42e5-8f05-e55e94914d01','Col':5,'Row':42,'Format':'numberic','Value':'5229543.8','TargetCode':''}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{'SheetId':'0e67e680-b807-4d33-99c0-7b78881f5ae3','UId':'4e4f6161-da0f-463f-8dd1-39772b1d4eda','Col':4,'Row':43,'Format':'numberic','Value':'9472.98','TargetCode':''}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{'SheetId':'0e67e680-b807-4d33-99c0-7b78881f5ae3','UId':'4a847a8c-942e-443a-8eae-7a36b88630ea','Col':5,'Row':43,'Format':'numberic','Value':'9579.22','TargetCode':''}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{'SheetId':'9e57442d-faa2-4732-bfe8-6082c7f4cc3b','UId':'1ab6082b-49bd-46b5-a368-d8740fb12834','Col':4,'Row':2,'Format':'numberic','Value':'123794113','TargetCode':''}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{'SheetId':'9e57442d-faa2-4732-bfe8-6082c7f4cc3b','UId':'220cbdc8-4631-4f07-a522-f901ab9a56b6','Col':5,'Row':2,'Format':'numberic','Value':'86491379','TargetCode':''}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{'SheetId':'9e57442d-faa2-4732-bfe8-6082c7f4cc3b','UId':'44591e3f-5579-49aa-bc70-68808b3d1875','Col':6,'Row':2,'Format':'numberic','Value':'267746196','TargetCode':''}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{'SheetId':'9e57442d-faa2-4732-bfe8-6082c7f4cc3b','UId':'469f6a2b-25ef-4e27-93c5-0caee9db4d81','Col':4,'Row':5,'ColDynamic':4,'RowDynamic':4,'Format':'numberic','Value':'37405822','TargetCode':''}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{'SheetId':'9e57442d-faa2-4732-bfe8-6082c7f4cc3b','UId':'4ae5c9f2-f277-4de6-a00c-b59eae1b7410','Col':6,'Row':5,'ColDynamic':6,'RowDynamic':4,'Format':'numberic','Value':'37405822','TargetCode':''}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{'SheetId':'9e57442d-faa2-4732-bfe8-6082c7f4cc3b','UId':'5cf117a3-96d2-4aaf-916d-02b16ba83420','Col':4,'Row':7,'ColDynamic':4,'RowDynamic':4,'Format':'numberic','Value':'86388291','TargetCode':''}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{'SheetId':'9e57442d-faa2-4732-bfe8-6082c7f4cc3b','UId':'89c23fea-c054-41d5-9d1e-0958d45c7a95','Col':5,'Row':7,'ColDynamic':5,'RowDynamic':4,'Format':'numberic','Value':'86491379','TargetCode':''}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{'SheetId':'9e57442d-faa2-4732-bfe8-6082c7f4cc3b','UId':'d5829e20-95a8-4535-904c-7e09f2cdc9f2','Col':6,'Row':7,'ColDynamic':6,'RowDynamic':4,'Format':'numberic','Value':'230340374','TargetCode':''}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{'SheetId':'9e57442d-faa2-4732-bfe8-6082c7f4cc3b','UId':'21f3c77c-886e-43f3-9ba5-fdc740bf45a7','Col':4,'Row':11,'ColDynamic':4,'RowDynamic':8,'Format':'numberic','Value':'187425208','TargetCode':''}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{'SheetId':'9e57442d-faa2-4732-bfe8-6082c7f4cc3b','UId':'fff53ed1-05e1-4ac8-8249-2f48edf9fa14','Col':5,'Row':11,'ColDynamic':5,'RowDynamic':8,'Format':'numberic','Value':'171314198','TargetCode':''}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{'SheetId':'9e57442d-faa2-4732-bfe8-6082c7f4cc3b','UId':'c1a4252e-e2cb-4233-bed1-d3afc836ccc8','Col':6,'Row':11,'ColDynamic':6,'RowDynamic':8,'Format':'numberic','Value':'505652211','TargetCode':''}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{'SheetId':'9e57442d-faa2-4732-bfe8-6082c7f4cc3b','UId':'2b4c7218-ef2f-452d-80ea-cb1d29493e04','Col':4,'Row':12,'Format':'numberic','Value':'50568544','TargetCode':''}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{'SheetId':'9e57442d-faa2-4732-bfe8-6082c7f4cc3b','UId':'2916fb19-bceb-454d-ad42-4fc7a299a2a3','Col':5,'Row':12,'Format':'numberic','Value':'50025507','TargetCode':''}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{'SheetId':'9e57442d-faa2-4732-bfe8-6082c7f4cc3b','UId':'4e500903-fadf-4a73-8849-257ec68842d0','Col':6,'Row':12,'Format':'numberic','Value':'148411443','TargetCode':''}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{'SheetId':'9e57442d-faa2-4732-bfe8-6082c7f4cc3b','UId':'157e5771-4dd4-4ed6-838c-69dd228515cd','Col':4,'Row':14,'ColDynamic':4,'RowDynamic':11,'Format':'numberic','Value':'25741789','TargetCode':''}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{'SheetId':'9e57442d-faa2-4732-bfe8-6082c7f4cc3b','UId':'1e7708d3-6d2b-4639-8d85-59b3c9bf16f5','Col':5,'Row':14,'ColDynamic':5,'RowDynamic':11,'Format':'numberic','Value':'25707561','TargetCode':''}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{'SheetId':'9e57442d-faa2-4732-bfe8-6082c7f4cc3b','UId':'18031c0a-5fc4-4a35-8331-a60cef3972fd','Col':6,'Row':14,'ColDynamic':6,'RowDynamic':11,'Format':'numberic','Value':'75372703','TargetCode':''}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{'SheetId':'9e57442d-faa2-4732-bfe8-6082c7f4cc3b','UId':'a66486eb-4505-4714-830d-ba2c3c0c6cd7','Col':6,'Row':17,'Format':'numberic','Value':'81648386','TargetCode':''}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{'SheetId':'9e57442d-faa2-4732-bfe8-6082c7f4cc3b','UId':'35799ba3-fea0-48d2-b27f-56054b206bd2','Col':4,'Row':24,'ColDynamic':4,'RowDynamic':23,'Format':'numberic','Value':'11291383','TargetCode':''}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{'SheetId':'9e57442d-faa2-4732-bfe8-6082c7f4cc3b','UId':'1863aaae-65a9-4f9f-9c5d-b3b2a95e519b','Col':5,'Row':24,'ColDynamic':5,'RowDynamic':23,'Format':'numberic','Value':'10927145','TargetCode':''}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{'SheetId':'9e57442d-faa2-4732-bfe8-6082c7f4cc3b','UId':'45a838e8-921d-463e-8daa-a5c771a772aa','Col':6,'Row':24,'ColDynamic':6,'RowDynamic':23,'Format':'numberic','Value':'32781437','TargetCode':''}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{'SheetId':'9e57442d-faa2-4732-bfe8-6082c7f4cc3b','UId':'3873886c-5e1c-44a4-ba3a-dae5f5accc8b','Col':6,'Row':26,'ColDynamic':6,'RowDynamic':19,'Format':'numberic','Value':'44032259','TargetCode':''}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 ','TargetCode':''}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 ','TargetCode':''}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 ','TargetCode':''}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{'SheetId':'9e57442d-faa2-4732-bfe8-6082c7f4cc3b','UId':'22eae942-46a3-4663-8bad-854ee399b27a','Col':4,'Row':32,'Format':'numberic','Value':'55107926','TargetCode':''}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{'SheetId':'9e57442d-faa2-4732-bfe8-6082c7f4cc3b','UId':'e86bd792-47df-41d4-b178-07deae52a1d3','Col':5,'Row':32,'Format':'numberic','Value':'38719066','TargetCode':''}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{'SheetId':'9e57442d-faa2-4732-bfe8-6082c7f4cc3b','UId':'38ae0936-1d1f-43c1-92bd-8403ec08cfeb','Col':6,'Row':32,'Format':'numberic','Value':'120715498','TargetCode':''}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{'SheetId':'9e57442d-faa2-4732-bfe8-6082c7f4cc3b','UId':'a2f958ce-55fd-4741-a0a1-bdcf0dd1c8ec','Col':4,'Row':35,'Format':'numberic','Value':'15566','TargetCode':''}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{'SheetId':'9e57442d-faa2-4732-bfe8-6082c7f4cc3b','UId':'393bdfde-2176-402e-9b16-331c74ac5995','Col':5,'Row':35,'Format':'numberic','Value':'1234919','TargetCode':''}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{'SheetId':'9e57442d-faa2-4732-bfe8-6082c7f4cc3b','UId':'61a21fd4-9c85-4c00-b1f5-a006461b16c9','Col':6,'Row':35,'Format':'numberic','Value':'2690485','TargetCode':''}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{'SheetId':'9e57442d-faa2-4732-bfe8-6082c7f4cc3b','UId':'c95f90f6-640a-4331-b0e8-54422c753940','Col':4,'Row':38,'Format':'numberic','Value':'-63631095','TargetCode':''}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{'SheetId':'9e57442d-faa2-4732-bfe8-6082c7f4cc3b','UId':'19caeda8-1e5a-4518-8250-4c15acb82c48','Col':5,'Row':38,'Format':'numberic','Value':'-84822819','TargetCode':''}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{'SheetId':'9e57442d-faa2-4732-bfe8-6082c7f4cc3b','UId':'d743182c-5853-46f3-8604-ad3aa58840b8','Col':6,'Row':38,'Format':'numberic','Value':'-237906015','TargetCode':''}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{'SheetId':'9e57442d-faa2-4732-bfe8-6082c7f4cc3b','UId':'5fb4cc84-0a90-4cae-ba19-392c839af798','Col':4,'Row':39,'Format':'numberic','Value':'-493881931','TargetCode':''}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{'SheetId':'9e57442d-faa2-4732-bfe8-6082c7f4cc3b','UId':'c14dbefc-c01b-44b0-a577-6f17c0396290','Col':5,'Row':39,'Format':'numberic','Value':'-1820290000','TargetCode':''}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{'SheetId':'9e57442d-faa2-4732-bfe8-6082c7f4cc3b','UId':'d1eb0ab7-7a60-49c8-b8aa-39c894436edb','Col':6,'Row':39,'Format':'numberic','Value':'-2491856931','TargetCode':''}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{'SheetId':'9e57442d-faa2-4732-bfe8-6082c7f4cc3b','UId':'7dc5398f-c841-400c-850b-875a5c468e05','Col':4,'Row':40,'Format':'numberic','Value':'-959230986','TargetCode':''}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{'SheetId':'9e57442d-faa2-4732-bfe8-6082c7f4cc3b','UId':'fa4fb11d-bd81-48b0-9ef6-a4ff2cd9d48a','Col':5,'Row':40,'Format':'numberic','Value':'-1339628244','TargetCode':''}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{'SheetId':'9e57442d-faa2-4732-bfe8-6082c7f4cc3b','UId':'73bb9d14-e1ea-4394-a083-b8a649641cf9','Col':6,'Row':40,'Format':'numberic','Value':'-2530609230','TargetCode':''}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{'SheetId':'9e57442d-faa2-4732-bfe8-6082c7f4cc3b','UId':'bab2e1a7-20d5-41fd-881b-9a21514bfc4f','Col':4,'Row':41,'Format':'numberic','Value':'465349055','TargetCode':''}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{'SheetId':'9e57442d-faa2-4732-bfe8-6082c7f4cc3b','UId':'128100c2-b671-4904-a5a9-41069ed12784','Col':5,'Row':41,'Format':'numberic','Value':'-480661756','TargetCode':''}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{'SheetId':'9e57442d-faa2-4732-bfe8-6082c7f4cc3b','UId':'04b06e65-b2eb-4858-bb0b-d72c0270f1f6','Col':6,'Row':41,'Format':'numberic','Value':'38752299','TargetCode':''}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{'SheetId':'9e57442d-faa2-4732-bfe8-6082c7f4cc3b','UId':'0c34f541-ad2d-4bff-9fce-284295e89335','Col':4,'Row':42,'Format':'numberic','Value':'-557513026','TargetCode':''}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{'SheetId':'9e57442d-faa2-4732-bfe8-6082c7f4cc3b','UId':'a1069390-e9a5-41a9-8d0c-f5931f68451d','Col':5,'Row':42,'Format':'numberic','Value':'-1905112819','TargetCode':''}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{'SheetId':'9e57442d-faa2-4732-bfe8-6082c7f4cc3b','UId':'943a903f-8f0c-48d3-9a7d-d0f797c51f06','Col':6,'Row':42,'Format':'numberic','Value':'-2729762946','TargetCode':''}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{'SheetId':'9e57442d-faa2-4732-bfe8-6082c7f4cc3b','UId':'14ba2d4e-fc98-469f-8702-009a93d663bf','Col':4,'Row':43,'Format':'numberic','Value':'50094994872','TargetCode':''}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{'SheetId':'9e57442d-faa2-4732-bfe8-6082c7f4cc3b','UId':'46dc8404-c63b-42c5-af20-35a421a3b5ab','Col':5,'Row':43,'Format':'numberic','Value':'50825864873','TargetCode':''}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{'SheetId':'9e57442d-faa2-4732-bfe8-6082c7f4cc3b','UId':'ae182ae4-ecb8-4b3e-87b1-02fe2b8c8c6e','Col':4,'Row':44,'Format':'numberic','Value':'-447866163','TargetCode':''}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{'SheetId':'9e57442d-faa2-4732-bfe8-6082c7f4cc3b','UId':'c7c70708-3a08-4a71-8b5b-958036d28d83','Col':5,'Row':44,'Format':'numberic','Value':'-730870001','TargetCode':''}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{'SheetId':'9e57442d-faa2-4732-bfe8-6082c7f4cc3b','UId':'b56d1f06-ac4a-4581-bd76-0a7116bb9601','Col':6,'Row':44,'Format':'numberic','Value':'49647128709.0376','TargetCode':''}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{'SheetId':'9e57442d-faa2-4732-bfe8-6082c7f4cc3b','UId':'071f8b6b-411a-4479-a1e0-68ae4989d4d4','Col':4,'Row':45,'Format':'numberic','Value':'-557513026','TargetCode':''}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{'SheetId':'9e57442d-faa2-4732-bfe8-6082c7f4cc3b','UId':'649fe867-7540-4d27-809f-914ad09af55e','Col':5,'Row':45,'Format':'numberic','Value':'-1905112819','TargetCode':''}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{'SheetId':'9e57442d-faa2-4732-bfe8-6082c7f4cc3b','UId':'ce2f8942-9d48-4663-bc86-864ddeb2e9fb','Col':6,'Row':45,'Format':'numberic','Value':'-2729762946','TargetCode':''}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{'SheetId':'9e57442d-faa2-4732-bfe8-6082c7f4cc3b','UId':'26da4aec-6928-4f66-88a5-fdfd0ee643e5','Col':4,'Row':47,'Format':'numberic','Value':'109646863','TargetCode':''}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{'SheetId':'9e57442d-faa2-4732-bfe8-6082c7f4cc3b','UId':'9b98b4cd-1dc6-4f10-9fcd-3b02154fc346','Col':5,'Row':47,'Format':'numberic','Value':'1174242818','TargetCode':''}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{'SheetId':'9e57442d-faa2-4732-bfe8-6082c7f4cc3b','UId':'ab589e24-1208-4602-83e1-3b0d9a9ddac2','Col':6,'Row':47,'Format':'numberic','Value':'52376891655','TargetCode':''}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{'SheetId':'9e57442d-faa2-4732-bfe8-6082c7f4cc3b','UId':'a1e12271-7d9c-46e1-be1f-d3831e97dba6','Col':4,'Row':48,'Format':'numberic','Value':'49647128709','TargetCode':''}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{'SheetId':'9e57442d-faa2-4732-bfe8-6082c7f4cc3b','UId':'85d94755-db4c-439e-8336-6cbb28df62be','Col':5,'Row':48,'Format':'numberic','Value':'50094994872','TargetCode':''}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{'SheetId':'9e57442d-faa2-4732-bfe8-6082c7f4cc3b','UId':'d8a625ed-973b-4579-990b-8dd486f640c5','Col':6,'Row':48,'Format':'numberic','Value':'49647128709','TargetCode':''}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16),",'Row':",ROW(BCDanhMucDauTu_06029!A16),",","'ColDynamic':",COLUMN(BCDanhMucDauTu_06029!A3),",","'RowDynamic':",ROW(BCDanhMucDauTu_06029!A3),",","'Format':'numberic'",",'Value':'",SUBSTITUTE(BCDanhMucDauTu_06029!A16,"'","\'"),"','TargetCode':''}")</f>
        <v>{'SheetId':'1deb9a6e-dc5a-4908-87cc-034ee9747e20','UId':'1e992cf2-7118-4214-a559-0195c8884aea','Col':1,'Row':16,'ColDynamic':1,'RowDynamic':3,'Format':'numberic','Value':' ','TargetCode':''}</v>
      </c>
    </row>
    <row r="286" ht="12.75">
      <c r="A286" t="str">
        <f>CONCATENATE("{'SheetId':'1deb9a6e-dc5a-4908-87cc-034ee9747e20'",",","'UId':'4f882b80-9e4d-4d19-8537-405badf59571'",",'Col':",COLUMN(BCDanhMucDauTu_06029!B16),",'Row':",ROW(BCDanhMucDauTu_06029!B16),",","'ColDynamic':",COLUMN(BCDanhMucDauTu_06029!B3),",","'RowDynamic':",ROW(BCDanhMucDauTu_06029!B3),",","'Format':'string'",",'Value':'",SUBSTITUTE(BCDanhMucDauTu_06029!B16,"'","\'"),"','TargetCode':''}")</f>
        <v>{'SheetId':'1deb9a6e-dc5a-4908-87cc-034ee9747e20','UId':'4f882b80-9e4d-4d19-8537-405badf59571','Col':2,'Row':16,'ColDynamic':2,'RowDynamic':3,'Format':'string','Value':'Tổng','TargetCode':''}</v>
      </c>
    </row>
    <row r="287" ht="12.75">
      <c r="A287" t="str">
        <f>CONCATENATE("{'SheetId':'1deb9a6e-dc5a-4908-87cc-034ee9747e20'",",","'UId':'5250f607-5010-4670-bb67-dda35efb42cd'",",'Col':",COLUMN(BCDanhMucDauTu_06029!C16),",'Row':",ROW(BCDanhMucDauTu_06029!C16),",","'ColDynamic':",COLUMN(BCDanhMucDauTu_06029!C3),",","'RowDynamic':",ROW(BCDanhMucDauTu_06029!C3),",","'Format':'numberic'",",'Value':'",SUBSTITUTE(BCDanhMucDauTu_06029!C16,"'","\'"),"','TargetCode':''}")</f>
        <v>{'SheetId':'1deb9a6e-dc5a-4908-87cc-034ee9747e20','UId':'5250f607-5010-4670-bb67-dda35efb42cd','Col':3,'Row':16,'ColDynamic':3,'RowDynamic':3,'Format':'numberic','Value':'2247','TargetCode':''}</v>
      </c>
    </row>
    <row r="288" ht="12.75">
      <c r="A288" t="str">
        <f>CONCATENATE("{'SheetId':'1deb9a6e-dc5a-4908-87cc-034ee9747e20'",",","'UId':'428c865a-7282-4f58-bc89-20f1b0217190'",",'Col':",COLUMN(BCDanhMucDauTu_06029!D16),",'Row':",ROW(BCDanhMucDauTu_06029!D16),",","'ColDynamic':",COLUMN(BCDanhMucDauTu_06029!D3),",","'RowDynamic':",ROW(BCDanhMucDauTu_06029!D3),",","'Format':'numberic'",",'Value':'",SUBSTITUTE(BCDanhMucDauTu_06029!D16,"'","\'"),"','TargetCode':''}")</f>
        <v>{'SheetId':'1deb9a6e-dc5a-4908-87cc-034ee9747e20','UId':'428c865a-7282-4f58-bc89-20f1b0217190','Col':4,'Row':16,'ColDynamic':4,'RowDynamic':3,'Format':'numberic','Value':'788600','TargetCode':''}</v>
      </c>
    </row>
    <row r="289" ht="12.75">
      <c r="A289" t="str">
        <f>CONCATENATE("{'SheetId':'1deb9a6e-dc5a-4908-87cc-034ee9747e20'",",","'UId':'9592905c-7577-459a-bf73-e7d1733cf17a'",",'Col':",COLUMN(BCDanhMucDauTu_06029!E16),",'Row':",ROW(BCDanhMucDauTu_06029!E16),",","'ColDynamic':",COLUMN(BCDanhMucDauTu_06029!E3),",","'RowDynamic':",ROW(BCDanhMucDauTu_06029!E3),",","'Format':'numberic'",",'Value':'",SUBSTITUTE(BCDanhMucDauTu_06029!E16,"'","\'"),"','TargetCode':''}")</f>
        <v>{'SheetId':'1deb9a6e-dc5a-4908-87cc-034ee9747e20','UId':'9592905c-7577-459a-bf73-e7d1733cf17a','Col':5,'Row':16,'ColDynamic':5,'RowDynamic':3,'Format':'numberic','Value':'','TargetCode':''}</v>
      </c>
    </row>
    <row r="290" ht="12.75">
      <c r="A290" t="str">
        <f>CONCATENATE("{'SheetId':'1deb9a6e-dc5a-4908-87cc-034ee9747e20'",",","'UId':'a9e4466a-def7-4534-a075-0e61b1888eec'",",'Col':",COLUMN(BCDanhMucDauTu_06029!F16),",'Row':",ROW(BCDanhMucDauTu_06029!F16),",","'ColDynamic':",COLUMN(BCDanhMucDauTu_06029!F3),",","'RowDynamic':",ROW(BCDanhMucDauTu_06029!F3),",","'Format':'numberic'",",'Value':'",SUBSTITUTE(BCDanhMucDauTu_06029!F16,"'","\'"),"','TargetCode':''}")</f>
        <v>{'SheetId':'1deb9a6e-dc5a-4908-87cc-034ee9747e20','UId':'a9e4466a-def7-4534-a075-0e61b1888eec','Col':6,'Row':16,'ColDynamic':6,'RowDynamic':3,'Format':'numberic','Value':'14419420000','TargetCode':''}</v>
      </c>
    </row>
    <row r="291" ht="12.75">
      <c r="A291" t="str">
        <f>CONCATENATE("{'SheetId':'1deb9a6e-dc5a-4908-87cc-034ee9747e20'",",","'UId':'13379930-3d0b-4576-86a6-aee55aa73fef'",",'Col':",COLUMN(BCDanhMucDauTu_06029!G16),",'Row':",ROW(BCDanhMucDauTu_06029!G16),",","'ColDynamic':",COLUMN(BCDanhMucDauTu_06029!G3),",","'RowDynamic':",ROW(BCDanhMucDauTu_06029!G3),",","'Format':'numberic'",",'Value':'",SUBSTITUTE(BCDanhMucDauTu_06029!G16,"'","\'"),"','TargetCode':''}")</f>
        <v>{'SheetId':'1deb9a6e-dc5a-4908-87cc-034ee9747e20','UId':'13379930-3d0b-4576-86a6-aee55aa73fef','Col':7,'Row':16,'ColDynamic':7,'RowDynamic':3,'Format':'numberic','Value':'0.274875068218074','TargetCode':''}</v>
      </c>
    </row>
    <row r="292" ht="12.75">
      <c r="A292" t="str">
        <f>CONCATENATE("{'SheetId':'1deb9a6e-dc5a-4908-87cc-034ee9747e20'",",","'UId':'17931870-911c-4fad-afd5-7ec649ba087b'",",'Col':",COLUMN(BCDanhMucDauTu_06029!D17),",'Row':",ROW(BCDanhMucDauTu_06029!D17),",","'Format':'numberic'",",'Value':'",SUBSTITUTE(BCDanhMucDauTu_06029!D17,"'","\'"),"','TargetCode':''}")</f>
        <v>{'SheetId':'1deb9a6e-dc5a-4908-87cc-034ee9747e20','UId':'17931870-911c-4fad-afd5-7ec649ba087b','Col':4,'Row':17,'Format':'numberic','Value':' ','TargetCode':''}</v>
      </c>
    </row>
    <row r="293" ht="12.75">
      <c r="A293" t="str">
        <f>CONCATENATE("{'SheetId':'1deb9a6e-dc5a-4908-87cc-034ee9747e20'",",","'UId':'8e29656a-72a1-4698-a2d4-ab43c77220a4'",",'Col':",COLUMN(BCDanhMucDauTu_06029!E17),",'Row':",ROW(BCDanhMucDauTu_06029!E17),",","'Format':'numberic'",",'Value':'",SUBSTITUTE(BCDanhMucDauTu_06029!E17,"'","\'"),"','TargetCode':''}")</f>
        <v>{'SheetId':'1deb9a6e-dc5a-4908-87cc-034ee9747e20','UId':'8e29656a-72a1-4698-a2d4-ab43c77220a4','Col':5,'Row':17,'Format':'numberic','Value':' ','TargetCode':''}</v>
      </c>
    </row>
    <row r="294" ht="12.75">
      <c r="A294" t="str">
        <f>CONCATENATE("{'SheetId':'1deb9a6e-dc5a-4908-87cc-034ee9747e20'",",","'UId':'5fe96b01-5f18-4f07-ac34-11fa669457a4'",",'Col':",COLUMN(BCDanhMucDauTu_06029!F17),",'Row':",ROW(BCDanhMucDauTu_06029!F17),",","'Format':'numberic'",",'Value':'",SUBSTITUTE(BCDanhMucDauTu_06029!F17,"'","\'"),"','TargetCode':''}")</f>
        <v>{'SheetId':'1deb9a6e-dc5a-4908-87cc-034ee9747e20','UId':'5fe96b01-5f18-4f07-ac34-11fa669457a4','Col':6,'Row':17,'Format':'numberic','Value':' ','TargetCode':''}</v>
      </c>
    </row>
    <row r="295" ht="12.75">
      <c r="A295" t="str">
        <f>CONCATENATE("{'SheetId':'1deb9a6e-dc5a-4908-87cc-034ee9747e20'",",","'UId':'9d206dcc-b016-47b5-a344-791067be02d5'",",'Col':",COLUMN(BCDanhMucDauTu_06029!G17),",'Row':",ROW(BCDanhMucDauTu_06029!G17),",","'Format':'numberic'",",'Value':'",SUBSTITUTE(BCDanhMucDauTu_06029!G17,"'","\'"),"','TargetCode':''}")</f>
        <v>{'SheetId':'1deb9a6e-dc5a-4908-87cc-034ee9747e20','UId':'9d206dcc-b016-47b5-a344-791067be02d5','Col':7,'Row':17,'Format':'numberic','Value':' ','TargetCode':''}</v>
      </c>
    </row>
    <row r="296" ht="12.75">
      <c r="A296" t="str">
        <f>CONCATENATE("{'SheetId':'1deb9a6e-dc5a-4908-87cc-034ee9747e20'",",","'UId':'d149d88b-77fb-4541-8798-63154426abc2'",",'Col':",COLUMN(BCDanhMucDauTu_06029!A19),",'Row':",ROW(BCDanhMucDauTu_06029!A19),",","'ColDynamic':",COLUMN(BCDanhMucDauTu_06029!A17),",","'RowDynamic':",ROW(BCDanhMucDauTu_06029!A17),",","'Format':'numberic'",",'Value':'",SUBSTITUTE(BCDanhMucDauTu_06029!A19,"'","\'"),"','TargetCode':''}")</f>
        <v>{'SheetId':'1deb9a6e-dc5a-4908-87cc-034ee9747e20','UId':'d149d88b-77fb-4541-8798-63154426abc2','Col':1,'Row':19,'ColDynamic':1,'RowDynamic':17,'Format':'numberic','Value':' ','TargetCode':''}</v>
      </c>
    </row>
    <row r="297" ht="12.75">
      <c r="A297" t="str">
        <f>CONCATENATE("{'SheetId':'1deb9a6e-dc5a-4908-87cc-034ee9747e20'",",","'UId':'63355adb-73ff-4fd6-a4ee-6353f3830628'",",'Col':",COLUMN(BCDanhMucDauTu_06029!B19),",'Row':",ROW(BCDanhMucDauTu_06029!B19),",","'ColDynamic':",COLUMN(BCDanhMucDauTu_06029!B17),",","'RowDynamic':",ROW(BCDanhMucDauTu_06029!B17),",","'Format':'string'",",'Value':'",SUBSTITUTE(BCDanhMucDauTu_06029!B19,"'","\'"),"','TargetCode':''}")</f>
        <v>{'SheetId':'1deb9a6e-dc5a-4908-87cc-034ee9747e20','UId':'63355adb-73ff-4fd6-a4ee-6353f3830628','Col':2,'Row':19,'ColDynamic':2,'RowDynamic':17,'Format':'string','Value':'Tổng','TargetCode':''}</v>
      </c>
    </row>
    <row r="298" ht="12.75">
      <c r="A298" t="str">
        <f>CONCATENATE("{'SheetId':'1deb9a6e-dc5a-4908-87cc-034ee9747e20'",",","'UId':'34e26121-8d4b-46bb-836d-3cc1913c6909'",",'Col':",COLUMN(BCDanhMucDauTu_06029!C19),",'Row':",ROW(BCDanhMucDauTu_06029!C19),",","'ColDynamic':",COLUMN(BCDanhMucDauTu_06029!C17),",","'RowDynamic':",ROW(BCDanhMucDauTu_06029!C17),",","'Format':'numberic'",",'Value':'",SUBSTITUTE(BCDanhMucDauTu_06029!C19,"'","\'"),"','TargetCode':''}")</f>
        <v>{'SheetId':'1deb9a6e-dc5a-4908-87cc-034ee9747e20','UId':'34e26121-8d4b-46bb-836d-3cc1913c6909','Col':3,'Row':19,'ColDynamic':3,'RowDynamic':17,'Format':'numberic','Value':'2249','TargetCode':''}</v>
      </c>
    </row>
    <row r="299" ht="12.75">
      <c r="A299" t="str">
        <f>CONCATENATE("{'SheetId':'1deb9a6e-dc5a-4908-87cc-034ee9747e20'",",","'UId':'dcb7503a-9941-4910-9dba-c04cd291c91d'",",'Col':",COLUMN(BCDanhMucDauTu_06029!D19),",'Row':",ROW(BCDanhMucDauTu_06029!D19),",","'ColDynamic':",COLUMN(BCDanhMucDauTu_06029!D17),",","'RowDynamic':",ROW(BCDanhMucDauTu_06029!D17),",","'Format':'numberic'",",'Value':'",SUBSTITUTE(BCDanhMucDauTu_06029!D19,"'","\'"),"','TargetCode':''}")</f>
        <v>{'SheetId':'1deb9a6e-dc5a-4908-87cc-034ee9747e20','UId':'dcb7503a-9941-4910-9dba-c04cd291c91d','Col':4,'Row':19,'ColDynamic':4,'RowDynamic':17,'Format':'numberic','Value':' ','TargetCode':''}</v>
      </c>
    </row>
    <row r="300" ht="12.75">
      <c r="A300" t="str">
        <f>CONCATENATE("{'SheetId':'1deb9a6e-dc5a-4908-87cc-034ee9747e20'",",","'UId':'9ff33d6c-3426-46f5-98c3-f1cc3c6c563e'",",'Col':",COLUMN(BCDanhMucDauTu_06029!E19),",'Row':",ROW(BCDanhMucDauTu_06029!E19),",","'ColDynamic':",COLUMN(BCDanhMucDauTu_06029!E17),",","'RowDynamic':",ROW(BCDanhMucDauTu_06029!E17),",","'Format':'numberic'",",'Value':'",SUBSTITUTE(BCDanhMucDauTu_06029!E19,"'","\'"),"','TargetCode':''}")</f>
        <v>{'SheetId':'1deb9a6e-dc5a-4908-87cc-034ee9747e20','UId':'9ff33d6c-3426-46f5-98c3-f1cc3c6c563e','Col':5,'Row':19,'ColDynamic':5,'RowDynamic':17,'Format':'numberic','Value':' ','TargetCode':''}</v>
      </c>
    </row>
    <row r="301" ht="12.75">
      <c r="A301" t="str">
        <f>CONCATENATE("{'SheetId':'1deb9a6e-dc5a-4908-87cc-034ee9747e20'",",","'UId':'196bc559-44ca-4c84-bc88-37e0b2b7c0ca'",",'Col':",COLUMN(BCDanhMucDauTu_06029!F19),",'Row':",ROW(BCDanhMucDauTu_06029!F19),",","'ColDynamic':",COLUMN(BCDanhMucDauTu_06029!F17),",","'RowDynamic':",ROW(BCDanhMucDauTu_06029!F17),",","'Format':'numberic'",",'Value':'",SUBSTITUTE(BCDanhMucDauTu_06029!F19,"'","\'"),"','TargetCode':''}")</f>
        <v>{'SheetId':'1deb9a6e-dc5a-4908-87cc-034ee9747e20','UId':'196bc559-44ca-4c84-bc88-37e0b2b7c0ca','Col':6,'Row':19,'ColDynamic':6,'RowDynamic':17,'Format':'numberic','Value':' ','TargetCode':''}</v>
      </c>
    </row>
    <row r="302" ht="12.75">
      <c r="A302" t="str">
        <f>CONCATENATE("{'SheetId':'1deb9a6e-dc5a-4908-87cc-034ee9747e20'",",","'UId':'76830a4a-49b3-4200-8f4c-2ccbb1a8164a'",",'Col':",COLUMN(BCDanhMucDauTu_06029!G19),",'Row':",ROW(BCDanhMucDauTu_06029!G19),",","'ColDynamic':",COLUMN(BCDanhMucDauTu_06029!G17),",","'RowDynamic':",ROW(BCDanhMucDauTu_06029!G17),",","'Format':'numberic'",",'Value':'",SUBSTITUTE(BCDanhMucDauTu_06029!G19,"'","\'"),"','TargetCode':''}")</f>
        <v>{'SheetId':'1deb9a6e-dc5a-4908-87cc-034ee9747e20','UId':'76830a4a-49b3-4200-8f4c-2ccbb1a8164a','Col':7,'Row':19,'ColDynamic':7,'RowDynamic':17,'Format':'numberic','Value':' ','TargetCode':''}</v>
      </c>
    </row>
    <row r="303" ht="12.75">
      <c r="A303" t="str">
        <f>CONCATENATE("{'SheetId':'1deb9a6e-dc5a-4908-87cc-034ee9747e20'",",","'UId':'c5e58da8-6303-4f4b-8cfb-be632ed7700b'",",'Col':",COLUMN(BCDanhMucDauTu_06029!D20),",'Row':",ROW(BCDanhMucDauTu_06029!D20),",","'Format':'numberic'",",'Value':'",SUBSTITUTE(BCDanhMucDauTu_06029!D20,"'","\'"),"','TargetCode':''}")</f>
        <v>{'SheetId':'1deb9a6e-dc5a-4908-87cc-034ee9747e20','UId':'c5e58da8-6303-4f4b-8cfb-be632ed7700b','Col':4,'Row':20,'Format':'numberic','Value':' ','TargetCode':''}</v>
      </c>
    </row>
    <row r="304" ht="12.75">
      <c r="A304" t="str">
        <f>CONCATENATE("{'SheetId':'1deb9a6e-dc5a-4908-87cc-034ee9747e20'",",","'UId':'00ea0783-aace-414b-8975-b7b78127300d'",",'Col':",COLUMN(BCDanhMucDauTu_06029!E20),",'Row':",ROW(BCDanhMucDauTu_06029!E20),",","'Format':'numberic'",",'Value':'",SUBSTITUTE(BCDanhMucDauTu_06029!E20,"'","\'"),"','TargetCode':''}")</f>
        <v>{'SheetId':'1deb9a6e-dc5a-4908-87cc-034ee9747e20','UId':'00ea0783-aace-414b-8975-b7b78127300d','Col':5,'Row':20,'Format':'numberic','Value':' ','TargetCode':''}</v>
      </c>
    </row>
    <row r="305" ht="12.75">
      <c r="A305" t="str">
        <f>CONCATENATE("{'SheetId':'1deb9a6e-dc5a-4908-87cc-034ee9747e20'",",","'UId':'399d8c6f-4901-44ca-8111-9e12f616c487'",",'Col':",COLUMN(BCDanhMucDauTu_06029!F20),",'Row':",ROW(BCDanhMucDauTu_06029!F20),",","'Format':'numberic'",",'Value':'",SUBSTITUTE(BCDanhMucDauTu_06029!F20,"'","\'"),"','TargetCode':''}")</f>
        <v>{'SheetId':'1deb9a6e-dc5a-4908-87cc-034ee9747e20','UId':'399d8c6f-4901-44ca-8111-9e12f616c487','Col':6,'Row':20,'Format':'numberic','Value':' ','TargetCode':''}</v>
      </c>
    </row>
    <row r="306" ht="12.75">
      <c r="A306" t="str">
        <f>CONCATENATE("{'SheetId':'1deb9a6e-dc5a-4908-87cc-034ee9747e20'",",","'UId':'2cdda7fd-cb87-47da-8e30-06a3709bd609'",",'Col':",COLUMN(BCDanhMucDauTu_06029!G20),",'Row':",ROW(BCDanhMucDauTu_06029!G20),",","'Format':'numberic'",",'Value':'",SUBSTITUTE(BCDanhMucDauTu_06029!G20,"'","\'"),"','TargetCode':''}")</f>
        <v>{'SheetId':'1deb9a6e-dc5a-4908-87cc-034ee9747e20','UId':'2cdda7fd-cb87-47da-8e30-06a3709bd609','Col':7,'Row':20,'Format':'numberic','Value':' ','TargetCode':''}</v>
      </c>
    </row>
    <row r="307" ht="12.75">
      <c r="A307" t="str">
        <f>CONCATENATE("{'SheetId':'1deb9a6e-dc5a-4908-87cc-034ee9747e20'",",","'UId':'b8c20cc2-e76a-461c-ace9-e83abfcc1775'",",'Col':",COLUMN(BCDanhMucDauTu_06029!A23),",'Row':",ROW(BCDanhMucDauTu_06029!A23),",","'ColDynamic':",COLUMN(BCDanhMucDauTu_06029!A24),",","'RowDynamic':",ROW(BCDanhMucDauTu_06029!A24),",","'Format':'numberic'",",'Value':'",SUBSTITUTE(BCDanhMucDauTu_06029!A23,"'","\'"),"','TargetCode':''}")</f>
        <v>{'SheetId':'1deb9a6e-dc5a-4908-87cc-034ee9747e20','UId':'b8c20cc2-e76a-461c-ace9-e83abfcc1775','Col':1,'Row':23,'ColDynamic':1,'RowDynamic':24,'Format':'numberic','Value':' ','TargetCode':''}</v>
      </c>
    </row>
    <row r="308" ht="12.75">
      <c r="A308" t="str">
        <f>CONCATENATE("{'SheetId':'1deb9a6e-dc5a-4908-87cc-034ee9747e20'",",","'UId':'e6fa0887-9c0a-49b1-a5d5-d55f5bee7d17'",",'Col':",COLUMN(BCDanhMucDauTu_06029!B23),",'Row':",ROW(BCDanhMucDauTu_06029!B23),",","'ColDynamic':",COLUMN(BCDanhMucDauTu_06029!B24),",","'RowDynamic':",ROW(BCDanhMucDauTu_06029!B24),",","'Format':'string'",",'Value':'",SUBSTITUTE(BCDanhMucDauTu_06029!B23,"'","\'"),"','TargetCode':''}")</f>
        <v>{'SheetId':'1deb9a6e-dc5a-4908-87cc-034ee9747e20','UId':'e6fa0887-9c0a-49b1-a5d5-d55f5bee7d17','Col':2,'Row':23,'ColDynamic':2,'RowDynamic':24,'Format':'string','Value':'Tổng','TargetCode':''}</v>
      </c>
    </row>
    <row r="309" ht="12.75">
      <c r="A309" t="str">
        <f>CONCATENATE("{'SheetId':'1deb9a6e-dc5a-4908-87cc-034ee9747e20'",",","'UId':'6a029111-438c-4c2c-a425-15433a16ea47'",",'Col':",COLUMN(BCDanhMucDauTu_06029!C23),",'Row':",ROW(BCDanhMucDauTu_06029!C23),",","'ColDynamic':",COLUMN(BCDanhMucDauTu_06029!C24),",","'RowDynamic':",ROW(BCDanhMucDauTu_06029!C24),",","'Format':'numberic'",",'Value':'",SUBSTITUTE(BCDanhMucDauTu_06029!C23,"'","\'"),"','TargetCode':''}")</f>
        <v>{'SheetId':'1deb9a6e-dc5a-4908-87cc-034ee9747e20','UId':'6a029111-438c-4c2c-a425-15433a16ea47','Col':3,'Row':23,'ColDynamic':3,'RowDynamic':24,'Format':'numberic','Value':'2252','TargetCode':''}</v>
      </c>
    </row>
    <row r="310" ht="12.75">
      <c r="A310" t="str">
        <f>CONCATENATE("{'SheetId':'1deb9a6e-dc5a-4908-87cc-034ee9747e20'",",","'UId':'2af5b400-8abe-46e3-8b64-7efb4d13db84'",",'Col':",COLUMN(BCDanhMucDauTu_06029!D23),",'Row':",ROW(BCDanhMucDauTu_06029!D23),",","'ColDynamic':",COLUMN(BCDanhMucDauTu_06029!D24),",","'RowDynamic':",ROW(BCDanhMucDauTu_06029!D24),",","'Format':'numberic'",",'Value':'",SUBSTITUTE(BCDanhMucDauTu_06029!D23,"'","\'"),"','TargetCode':''}")</f>
        <v>{'SheetId':'1deb9a6e-dc5a-4908-87cc-034ee9747e20','UId':'2af5b400-8abe-46e3-8b64-7efb4d13db84','Col':4,'Row':23,'ColDynamic':4,'RowDynamic':24,'Format':'numberic','Value':'85000','TargetCode':''}</v>
      </c>
    </row>
    <row r="311" ht="12.75">
      <c r="A311" t="str">
        <f>CONCATENATE("{'SheetId':'1deb9a6e-dc5a-4908-87cc-034ee9747e20'",",","'UId':'142640d6-6a87-400c-bc3e-fd34124b8a95'",",'Col':",COLUMN(BCDanhMucDauTu_06029!E23),",'Row':",ROW(BCDanhMucDauTu_06029!E23),",","'ColDynamic':",COLUMN(BCDanhMucDauTu_06029!E24),",","'RowDynamic':",ROW(BCDanhMucDauTu_06029!E24),",","'Format':'numberic'",",'Value':'",SUBSTITUTE(BCDanhMucDauTu_06029!E23,"'","\'"),"','TargetCode':''}")</f>
        <v>{'SheetId':'1deb9a6e-dc5a-4908-87cc-034ee9747e20','UId':'142640d6-6a87-400c-bc3e-fd34124b8a95','Col':5,'Row':23,'ColDynamic':5,'RowDynamic':24,'Format':'numberic','Value':'','TargetCode':''}</v>
      </c>
    </row>
    <row r="312" ht="12.75">
      <c r="A312" t="str">
        <f>CONCATENATE("{'SheetId':'1deb9a6e-dc5a-4908-87cc-034ee9747e20'",",","'UId':'a4748164-33b9-46bd-8561-e8b3f76700ee'",",'Col':",COLUMN(BCDanhMucDauTu_06029!F23),",'Row':",ROW(BCDanhMucDauTu_06029!F23),",","'ColDynamic':",COLUMN(BCDanhMucDauTu_06029!F24),",","'RowDynamic':",ROW(BCDanhMucDauTu_06029!F24),",","'Format':'numberic'",",'Value':'",SUBSTITUTE(BCDanhMucDauTu_06029!F23,"'","\'"),"','TargetCode':''}")</f>
        <v>{'SheetId':'1deb9a6e-dc5a-4908-87cc-034ee9747e20','UId':'a4748164-33b9-46bd-8561-e8b3f76700ee','Col':6,'Row':23,'ColDynamic':6,'RowDynamic':24,'Format':'numberic','Value':'8504964850','TargetCode':''}</v>
      </c>
    </row>
    <row r="313" ht="12.75">
      <c r="A313" t="str">
        <f>CONCATENATE("{'SheetId':'1deb9a6e-dc5a-4908-87cc-034ee9747e20'",",","'UId':'8b15b2dd-95b7-4075-8cb9-63831db4f74a'",",'Col':",COLUMN(BCDanhMucDauTu_06029!G23),",'Row':",ROW(BCDanhMucDauTu_06029!G23),",","'ColDynamic':",COLUMN(BCDanhMucDauTu_06029!G24),",","'RowDynamic':",ROW(BCDanhMucDauTu_06029!G24),",","'Format':'numberic'",",'Value':'",SUBSTITUTE(BCDanhMucDauTu_06029!G23,"'","\'"),"','TargetCode':''}")</f>
        <v>{'SheetId':'1deb9a6e-dc5a-4908-87cc-034ee9747e20','UId':'8b15b2dd-95b7-4075-8cb9-63831db4f74a','Col':7,'Row':23,'ColDynamic':7,'RowDynamic':24,'Format':'numberic','Value':'0.16212876754655','TargetCode':''}</v>
      </c>
    </row>
    <row r="314" ht="12.75">
      <c r="A314" t="str">
        <f>CONCATENATE("{'SheetId':'1deb9a6e-dc5a-4908-87cc-034ee9747e20'",",","'UId':'fe496e11-6071-47ac-9042-fb59341ce9d3'",",'Col':",COLUMN(BCDanhMucDauTu_06029!D24),",'Row':",ROW(BCDanhMucDauTu_06029!D24),",","'Format':'numberic'",",'Value':'",SUBSTITUTE(BCDanhMucDauTu_06029!D24,"'","\'"),"','TargetCode':''}")</f>
        <v>{'SheetId':'1deb9a6e-dc5a-4908-87cc-034ee9747e20','UId':'fe496e11-6071-47ac-9042-fb59341ce9d3','Col':4,'Row':24,'Format':'numberic','Value':' ','TargetCode':''}</v>
      </c>
    </row>
    <row r="315" ht="12.75">
      <c r="A315" t="str">
        <f>CONCATENATE("{'SheetId':'1deb9a6e-dc5a-4908-87cc-034ee9747e20'",",","'UId':'8f08a933-d633-4287-845a-9819dc196996'",",'Col':",COLUMN(BCDanhMucDauTu_06029!E24),",'Row':",ROW(BCDanhMucDauTu_06029!E24),",","'Format':'numberic'",",'Value':'",SUBSTITUTE(BCDanhMucDauTu_06029!E24,"'","\'"),"','TargetCode':''}")</f>
        <v>{'SheetId':'1deb9a6e-dc5a-4908-87cc-034ee9747e20','UId':'8f08a933-d633-4287-845a-9819dc196996','Col':5,'Row':24,'Format':'numberic','Value':' ','TargetCode':''}</v>
      </c>
    </row>
    <row r="316" ht="12.75">
      <c r="A316" t="str">
        <f>CONCATENATE("{'SheetId':'1deb9a6e-dc5a-4908-87cc-034ee9747e20'",",","'UId':'dad551f4-82a6-49f9-9019-06cb4c328a89'",",'Col':",COLUMN(BCDanhMucDauTu_06029!F24),",'Row':",ROW(BCDanhMucDauTu_06029!F24),",","'Format':'numberic'",",'Value':'",SUBSTITUTE(BCDanhMucDauTu_06029!F24,"'","\'"),"','TargetCode':''}")</f>
        <v>{'SheetId':'1deb9a6e-dc5a-4908-87cc-034ee9747e20','UId':'dad551f4-82a6-49f9-9019-06cb4c328a89','Col':6,'Row':24,'Format':'numberic','Value':' ','TargetCode':''}</v>
      </c>
    </row>
    <row r="317" ht="12.75">
      <c r="A317" t="str">
        <f>CONCATENATE("{'SheetId':'1deb9a6e-dc5a-4908-87cc-034ee9747e20'",",","'UId':'7bf94847-0bfe-4d96-ab7a-1ce79d9343f5'",",'Col':",COLUMN(BCDanhMucDauTu_06029!G24),",'Row':",ROW(BCDanhMucDauTu_06029!G24),",","'Format':'numberic'",",'Value':'",SUBSTITUTE(BCDanhMucDauTu_06029!G24,"'","\'"),"','TargetCode':''}")</f>
        <v>{'SheetId':'1deb9a6e-dc5a-4908-87cc-034ee9747e20','UId':'7bf94847-0bfe-4d96-ab7a-1ce79d9343f5','Col':7,'Row':24,'Format':'numberic','Value':' ','TargetCode':''}</v>
      </c>
    </row>
    <row r="318" ht="12.75">
      <c r="A318" t="str">
        <f>CONCATENATE("{'SheetId':'1deb9a6e-dc5a-4908-87cc-034ee9747e20'",",","'UId':'55eed474-1147-4da3-9086-9e821874c0a4'",",'Col':",COLUMN(BCDanhMucDauTu_06029!A26),",'Row':",ROW(BCDanhMucDauTu_06029!A26),",","'ColDynamic':",COLUMN(BCDanhMucDauTu_06029!A32),",","'RowDynamic':",ROW(BCDanhMucDauTu_06029!A32),",","'Format':'numberic'",",'Value':'",SUBSTITUTE(BCDanhMucDauTu_06029!A26,"'","\'"),"','TargetCode':''}")</f>
        <v>{'SheetId':'1deb9a6e-dc5a-4908-87cc-034ee9747e20','UId':'55eed474-1147-4da3-9086-9e821874c0a4','Col':1,'Row':26,'ColDynamic':1,'RowDynamic':32,'Format':'numberic','Value':' ','TargetCode':''}</v>
      </c>
    </row>
    <row r="319" ht="12.75">
      <c r="A319" t="str">
        <f>CONCATENATE("{'SheetId':'1deb9a6e-dc5a-4908-87cc-034ee9747e20'",",","'UId':'1c32b7bf-2ca1-44a0-8279-a8f01d6b7249'",",'Col':",COLUMN(BCDanhMucDauTu_06029!B26),",'Row':",ROW(BCDanhMucDauTu_06029!B26),",","'ColDynamic':",COLUMN(BCDanhMucDauTu_06029!B32),",","'RowDynamic':",ROW(BCDanhMucDauTu_06029!B32),",","'Format':'string'",",'Value':'",SUBSTITUTE(BCDanhMucDauTu_06029!B26,"'","\'"),"','TargetCode':''}")</f>
        <v>{'SheetId':'1deb9a6e-dc5a-4908-87cc-034ee9747e20','UId':'1c32b7bf-2ca1-44a0-8279-a8f01d6b7249','Col':2,'Row':26,'ColDynamic':2,'RowDynamic':32,'Format':'string','Value':'Tổng','TargetCode':''}</v>
      </c>
    </row>
    <row r="320" ht="12.75">
      <c r="A320" t="str">
        <f>CONCATENATE("{'SheetId':'1deb9a6e-dc5a-4908-87cc-034ee9747e20'",",","'UId':'f6a0865a-7cc4-4bd5-9c41-171ccfbe8908'",",'Col':",COLUMN(BCDanhMucDauTu_06029!C26),",'Row':",ROW(BCDanhMucDauTu_06029!C26),",","'ColDynamic':",COLUMN(BCDanhMucDauTu_06029!C32),",","'RowDynamic':",ROW(BCDanhMucDauTu_06029!C32),",","'Format':'numberic'",",'Value':'",SUBSTITUTE(BCDanhMucDauTu_06029!C26,"'","\'"),"','TargetCode':''}")</f>
        <v>{'SheetId':'1deb9a6e-dc5a-4908-87cc-034ee9747e20','UId':'f6a0865a-7cc4-4bd5-9c41-171ccfbe8908','Col':3,'Row':26,'ColDynamic':3,'RowDynamic':32,'Format':'numberic','Value':'2254','TargetCode':''}</v>
      </c>
    </row>
    <row r="321" ht="12.75">
      <c r="A321" t="str">
        <f>CONCATENATE("{'SheetId':'1deb9a6e-dc5a-4908-87cc-034ee9747e20'",",","'UId':'26677bc1-4784-4b02-a8da-eb1a17958c29'",",'Col':",COLUMN(BCDanhMucDauTu_06029!D26),",'Row':",ROW(BCDanhMucDauTu_06029!D26),",","'ColDynamic':",COLUMN(BCDanhMucDauTu_06029!D32),",","'RowDynamic':",ROW(BCDanhMucDauTu_06029!D32),",","'Format':'numberic'",",'Value':'",SUBSTITUTE(BCDanhMucDauTu_06029!D26,"'","\'"),"','TargetCode':''}")</f>
        <v>{'SheetId':'1deb9a6e-dc5a-4908-87cc-034ee9747e20','UId':'26677bc1-4784-4b02-a8da-eb1a17958c29','Col':4,'Row':26,'ColDynamic':4,'RowDynamic':32,'Format':'numberic','Value':' ','TargetCode':''}</v>
      </c>
    </row>
    <row r="322" ht="12.75">
      <c r="A322" t="str">
        <f>CONCATENATE("{'SheetId':'1deb9a6e-dc5a-4908-87cc-034ee9747e20'",",","'UId':'8088aec8-68fc-443f-8fce-4f1788e831ff'",",'Col':",COLUMN(BCDanhMucDauTu_06029!E26),",'Row':",ROW(BCDanhMucDauTu_06029!E26),",","'ColDynamic':",COLUMN(BCDanhMucDauTu_06029!E32),",","'RowDynamic':",ROW(BCDanhMucDauTu_06029!E32),",","'Format':'numberic'",",'Value':'",SUBSTITUTE(BCDanhMucDauTu_06029!E26,"'","\'"),"','TargetCode':''}")</f>
        <v>{'SheetId':'1deb9a6e-dc5a-4908-87cc-034ee9747e20','UId':'8088aec8-68fc-443f-8fce-4f1788e831ff','Col':5,'Row':26,'ColDynamic':5,'RowDynamic':32,'Format':'numberic','Value':' ','TargetCode':''}</v>
      </c>
    </row>
    <row r="323" ht="12.75">
      <c r="A323" t="str">
        <f>CONCATENATE("{'SheetId':'1deb9a6e-dc5a-4908-87cc-034ee9747e20'",",","'UId':'109895da-3858-4d8d-ab90-543bcf58b23e'",",'Col':",COLUMN(BCDanhMucDauTu_06029!F26),",'Row':",ROW(BCDanhMucDauTu_06029!F26),",","'ColDynamic':",COLUMN(BCDanhMucDauTu_06029!F32),",","'RowDynamic':",ROW(BCDanhMucDauTu_06029!F32),",","'Format':'numberic'",",'Value':'",SUBSTITUTE(BCDanhMucDauTu_06029!F26,"'","\'"),"','TargetCode':''}")</f>
        <v>{'SheetId':'1deb9a6e-dc5a-4908-87cc-034ee9747e20','UId':'109895da-3858-4d8d-ab90-543bcf58b23e','Col':6,'Row':26,'ColDynamic':6,'RowDynamic':32,'Format':'numberic','Value':' ','TargetCode':''}</v>
      </c>
    </row>
    <row r="324" ht="12.75">
      <c r="A324" t="str">
        <f>CONCATENATE("{'SheetId':'1deb9a6e-dc5a-4908-87cc-034ee9747e20'",",","'UId':'b12319f9-b486-4e3c-968f-635c2693280b'",",'Col':",COLUMN(BCDanhMucDauTu_06029!G26),",'Row':",ROW(BCDanhMucDauTu_06029!G26),",","'ColDynamic':",COLUMN(BCDanhMucDauTu_06029!G32),",","'RowDynamic':",ROW(BCDanhMucDauTu_06029!G32),",","'Format':'numberic'",",'Value':'",SUBSTITUTE(BCDanhMucDauTu_06029!G26,"'","\'"),"','TargetCode':''}")</f>
        <v>{'SheetId':'1deb9a6e-dc5a-4908-87cc-034ee9747e20','UId':'b12319f9-b486-4e3c-968f-635c2693280b','Col':7,'Row':26,'ColDynamic':7,'RowDynamic':32,'Format':'numberic','Value':' ','TargetCode':''}</v>
      </c>
    </row>
    <row r="325" ht="12.75">
      <c r="A325" t="str">
        <f>CONCATENATE("{'SheetId':'1deb9a6e-dc5a-4908-87cc-034ee9747e20'",",","'UId':'740ad2fc-8f8c-4571-bfbb-d73a204a23fa'",",'Col':",COLUMN(BCDanhMucDauTu_06029!D27),",'Row':",ROW(BCDanhMucDauTu_06029!D27),",","'Format':'numberic'",",'Value':'",SUBSTITUTE(BCDanhMucDauTu_06029!D27,"'","\'"),"','TargetCode':''}")</f>
        <v>{'SheetId':'1deb9a6e-dc5a-4908-87cc-034ee9747e20','UId':'740ad2fc-8f8c-4571-bfbb-d73a204a23fa','Col':4,'Row':27,'Format':'numberic','Value':'','TargetCode':''}</v>
      </c>
    </row>
    <row r="326" ht="12.75">
      <c r="A326" t="str">
        <f>CONCATENATE("{'SheetId':'1deb9a6e-dc5a-4908-87cc-034ee9747e20'",",","'UId':'41643327-c3cb-4259-acbc-d10c8c939580'",",'Col':",COLUMN(BCDanhMucDauTu_06029!E27),",'Row':",ROW(BCDanhMucDauTu_06029!E27),",","'Format':'numberic'",",'Value':'",SUBSTITUTE(BCDanhMucDauTu_06029!E27,"'","\'"),"','TargetCode':''}")</f>
        <v>{'SheetId':'1deb9a6e-dc5a-4908-87cc-034ee9747e20','UId':'41643327-c3cb-4259-acbc-d10c8c939580','Col':5,'Row':27,'Format':'numberic','Value':'','TargetCode':''}</v>
      </c>
    </row>
    <row r="327" ht="12.75">
      <c r="A327" t="str">
        <f>CONCATENATE("{'SheetId':'1deb9a6e-dc5a-4908-87cc-034ee9747e20'",",","'UId':'d007d564-0a98-45f4-94c4-a2e4056245bc'",",'Col':",COLUMN(BCDanhMucDauTu_06029!F27),",'Row':",ROW(BCDanhMucDauTu_06029!F27),",","'Format':'numberic'",",'Value':'",SUBSTITUTE(BCDanhMucDauTu_06029!F27,"'","\'"),"','TargetCode':''}")</f>
        <v>{'SheetId':'1deb9a6e-dc5a-4908-87cc-034ee9747e20','UId':'d007d564-0a98-45f4-94c4-a2e4056245bc','Col':6,'Row':27,'Format':'numberic','Value':'','TargetCode':''}</v>
      </c>
    </row>
    <row r="328" ht="12.75">
      <c r="A328" t="str">
        <f>CONCATENATE("{'SheetId':'1deb9a6e-dc5a-4908-87cc-034ee9747e20'",",","'UId':'87b8e950-d5f9-45b4-8cfb-d8108dd16f8f'",",'Col':",COLUMN(BCDanhMucDauTu_06029!G27),",'Row':",ROW(BCDanhMucDauTu_06029!G27),",","'Format':'numberic'",",'Value':'",SUBSTITUTE(BCDanhMucDauTu_06029!G27,"'","\'"),"','TargetCode':''}")</f>
        <v>{'SheetId':'1deb9a6e-dc5a-4908-87cc-034ee9747e20','UId':'87b8e950-d5f9-45b4-8cfb-d8108dd16f8f','Col':7,'Row':27,'Format':'numberic','Value':'','TargetCode':''}</v>
      </c>
    </row>
    <row r="329" ht="12.75">
      <c r="A329" t="str">
        <f>CONCATENATE("{'SheetId':'1deb9a6e-dc5a-4908-87cc-034ee9747e20'",",","'UId':'70e2406f-94eb-466f-8d09-837ad44a449c'",",'Col':",COLUMN(BCDanhMucDauTu_06029!D28),",'Row':",ROW(BCDanhMucDauTu_06029!D28),",","'Format':'numberic'",",'Value':'",SUBSTITUTE(BCDanhMucDauTu_06029!D28,"'","\'"),"','TargetCode':''}")</f>
        <v>{'SheetId':'1deb9a6e-dc5a-4908-87cc-034ee9747e20','UId':'70e2406f-94eb-466f-8d09-837ad44a449c','Col':4,'Row':28,'Format':'numberic','Value':' ','TargetCode':''}</v>
      </c>
    </row>
    <row r="330" ht="12.75">
      <c r="A330" t="str">
        <f>CONCATENATE("{'SheetId':'1deb9a6e-dc5a-4908-87cc-034ee9747e20'",",","'UId':'d0c68994-6723-45f4-a51b-ec4a1f1cb761'",",'Col':",COLUMN(BCDanhMucDauTu_06029!E28),",'Row':",ROW(BCDanhMucDauTu_06029!E28),",","'Format':'numberic'",",'Value':'",SUBSTITUTE(BCDanhMucDauTu_06029!E28,"'","\'"),"','TargetCode':''}")</f>
        <v>{'SheetId':'1deb9a6e-dc5a-4908-87cc-034ee9747e20','UId':'d0c68994-6723-45f4-a51b-ec4a1f1cb761','Col':5,'Row':28,'Format':'numberic','Value':' ','TargetCode':''}</v>
      </c>
    </row>
    <row r="331" ht="12.75">
      <c r="A331" t="str">
        <f>CONCATENATE("{'SheetId':'1deb9a6e-dc5a-4908-87cc-034ee9747e20'",",","'UId':'6c78638c-c601-49bf-a9e5-d48c4258eadd'",",'Col':",COLUMN(BCDanhMucDauTu_06029!F28),",'Row':",ROW(BCDanhMucDauTu_06029!F28),",","'Format':'numberic'",",'Value':'",SUBSTITUTE(BCDanhMucDauTu_06029!F28,"'","\'"),"','TargetCode':''}")</f>
        <v>{'SheetId':'1deb9a6e-dc5a-4908-87cc-034ee9747e20','UId':'6c78638c-c601-49bf-a9e5-d48c4258eadd','Col':6,'Row':28,'Format':'numberic','Value':' ','TargetCode':''}</v>
      </c>
    </row>
    <row r="332" ht="12.75">
      <c r="A332" t="str">
        <f>CONCATENATE("{'SheetId':'1deb9a6e-dc5a-4908-87cc-034ee9747e20'",",","'UId':'bb82eed3-a7c3-4954-be20-20a9717d4026'",",'Col':",COLUMN(BCDanhMucDauTu_06029!G28),",'Row':",ROW(BCDanhMucDauTu_06029!G28),",","'Format':'numberic'",",'Value':'",SUBSTITUTE(BCDanhMucDauTu_06029!G28,"'","\'"),"','TargetCode':''}")</f>
        <v>{'SheetId':'1deb9a6e-dc5a-4908-87cc-034ee9747e20','UId':'bb82eed3-a7c3-4954-be20-20a9717d4026','Col':7,'Row':28,'Format':'numberic','Value':' ','TargetCode':''}</v>
      </c>
    </row>
    <row r="333" ht="12.75">
      <c r="A333" t="str">
        <f>CONCATENATE("{'SheetId':'1deb9a6e-dc5a-4908-87cc-034ee9747e20'",",","'UId':'4fe6fd2f-049f-4c3b-a78b-58fd08d62d7d'",",'Col':",COLUMN(BCDanhMucDauTu_06029!A33),",'Row':",ROW(BCDanhMucDauTu_06029!A33),",","'ColDynamic':",COLUMN(BCDanhMucDauTu_06029!A36),",","'RowDynamic':",ROW(BCDanhMucDauTu_06029!A36),",","'Format':'numberic'",",'Value':'",SUBSTITUTE(BCDanhMucDauTu_06029!A33,"'","\'"),"','TargetCode':''}")</f>
        <v>{'SheetId':'1deb9a6e-dc5a-4908-87cc-034ee9747e20','UId':'4fe6fd2f-049f-4c3b-a78b-58fd08d62d7d','Col':1,'Row':33,'ColDynamic':1,'RowDynamic':36,'Format':'numberic','Value':' ','TargetCode':''}</v>
      </c>
    </row>
    <row r="334" ht="12.75">
      <c r="A334" t="str">
        <f>CONCATENATE("{'SheetId':'1deb9a6e-dc5a-4908-87cc-034ee9747e20'",",","'UId':'21737fa5-5263-466a-9802-c554ec94ffeb'",",'Col':",COLUMN(BCDanhMucDauTu_06029!B33),",'Row':",ROW(BCDanhMucDauTu_06029!B33),",","'ColDynamic':",COLUMN(BCDanhMucDauTu_06029!B36),",","'RowDynamic':",ROW(BCDanhMucDauTu_06029!B36),",","'Format':'string'",",'Value':'",SUBSTITUTE(BCDanhMucDauTu_06029!B33,"'","\'"),"','TargetCode':''}")</f>
        <v>{'SheetId':'1deb9a6e-dc5a-4908-87cc-034ee9747e20','UId':'21737fa5-5263-466a-9802-c554ec94ffeb','Col':2,'Row':33,'ColDynamic':2,'RowDynamic':36,'Format':'string','Value':'Tổng','TargetCode':''}</v>
      </c>
    </row>
    <row r="335" ht="12.75">
      <c r="A335" t="str">
        <f>CONCATENATE("{'SheetId':'1deb9a6e-dc5a-4908-87cc-034ee9747e20'",",","'UId':'b1780ae8-e3e9-4d68-b8e3-06dc22233b5c'",",'Col':",COLUMN(BCDanhMucDauTu_06029!C33),",'Row':",ROW(BCDanhMucDauTu_06029!C33),",","'ColDynamic':",COLUMN(BCDanhMucDauTu_06029!C36),",","'RowDynamic':",ROW(BCDanhMucDauTu_06029!C36),",","'Format':'numberic'",",'Value':'",SUBSTITUTE(BCDanhMucDauTu_06029!C33,"'","\'"),"','TargetCode':''}")</f>
        <v>{'SheetId':'1deb9a6e-dc5a-4908-87cc-034ee9747e20','UId':'b1780ae8-e3e9-4d68-b8e3-06dc22233b5c','Col':3,'Row':33,'ColDynamic':3,'RowDynamic':36,'Format':'numberic','Value':'2257','TargetCode':''}</v>
      </c>
    </row>
    <row r="336" ht="12.75">
      <c r="A336" t="str">
        <f>CONCATENATE("{'SheetId':'1deb9a6e-dc5a-4908-87cc-034ee9747e20'",",","'UId':'fd0c415a-d2bc-42ee-b389-414f8400dae8'",",'Col':",COLUMN(BCDanhMucDauTu_06029!D33),",'Row':",ROW(BCDanhMucDauTu_06029!D33),",","'ColDynamic':",COLUMN(BCDanhMucDauTu_06029!D36),",","'RowDynamic':",ROW(BCDanhMucDauTu_06029!D36),",","'Format':'numberic'",",'Value':'",SUBSTITUTE(BCDanhMucDauTu_06029!D33,"'","\'"),"','TargetCode':''}")</f>
        <v>{'SheetId':'1deb9a6e-dc5a-4908-87cc-034ee9747e20','UId':'fd0c415a-d2bc-42ee-b389-414f8400dae8','Col':4,'Row':33,'ColDynamic':4,'RowDynamic':36,'Format':'numberic','Value':' ','TargetCode':''}</v>
      </c>
    </row>
    <row r="337" ht="12.75">
      <c r="A337" t="str">
        <f>CONCATENATE("{'SheetId':'1deb9a6e-dc5a-4908-87cc-034ee9747e20'",",","'UId':'816243e8-9c85-4ba1-805c-371f6b4844e4'",",'Col':",COLUMN(BCDanhMucDauTu_06029!E33),",'Row':",ROW(BCDanhMucDauTu_06029!E33),",","'ColDynamic':",COLUMN(BCDanhMucDauTu_06029!E36),",","'RowDynamic':",ROW(BCDanhMucDauTu_06029!E36),",","'Format':'numberic'",",'Value':'",SUBSTITUTE(BCDanhMucDauTu_06029!E33,"'","\'"),"','TargetCode':''}")</f>
        <v>{'SheetId':'1deb9a6e-dc5a-4908-87cc-034ee9747e20','UId':'816243e8-9c85-4ba1-805c-371f6b4844e4','Col':5,'Row':33,'ColDynamic':5,'RowDynamic':36,'Format':'numberic','Value':' ','TargetCode':''}</v>
      </c>
    </row>
    <row r="338" ht="12.75">
      <c r="A338" t="str">
        <f>CONCATENATE("{'SheetId':'1deb9a6e-dc5a-4908-87cc-034ee9747e20'",",","'UId':'2efa8183-1804-400f-919b-54e0d328e017'",",'Col':",COLUMN(BCDanhMucDauTu_06029!F33),",'Row':",ROW(BCDanhMucDauTu_06029!F33),",","'ColDynamic':",COLUMN(BCDanhMucDauTu_06029!F36),",","'RowDynamic':",ROW(BCDanhMucDauTu_06029!F36),",","'Format':'numberic'",",'Value':'",SUBSTITUTE(BCDanhMucDauTu_06029!F33,"'","\'"),"','TargetCode':''}")</f>
        <v>{'SheetId':'1deb9a6e-dc5a-4908-87cc-034ee9747e20','UId':'2efa8183-1804-400f-919b-54e0d328e017','Col':6,'Row':33,'ColDynamic':6,'RowDynamic':36,'Format':'numberic','Value':'5581812330','TargetCode':''}</v>
      </c>
    </row>
    <row r="339" ht="12.75">
      <c r="A339" t="str">
        <f>CONCATENATE("{'SheetId':'1deb9a6e-dc5a-4908-87cc-034ee9747e20'",",","'UId':'890ca93f-4ffa-4063-bc4e-3ca8427d321f'",",'Col':",COLUMN(BCDanhMucDauTu_06029!G33),",'Row':",ROW(BCDanhMucDauTu_06029!G33),",","'ColDynamic':",COLUMN(BCDanhMucDauTu_06029!G36),",","'RowDynamic':",ROW(BCDanhMucDauTu_06029!G36),",","'Format':'numberic'",",'Value':'",SUBSTITUTE(BCDanhMucDauTu_06029!G33,"'","\'"),"','TargetCode':''}")</f>
        <v>{'SheetId':'1deb9a6e-dc5a-4908-87cc-034ee9747e20','UId':'890ca93f-4ffa-4063-bc4e-3ca8427d321f','Col':7,'Row':33,'ColDynamic':7,'RowDynamic':36,'Format':'numberic','Value':'0.106405184465758','TargetCode':''}</v>
      </c>
    </row>
    <row r="340" ht="12.75">
      <c r="A340" t="str">
        <f>CONCATENATE("{'SheetId':'1deb9a6e-dc5a-4908-87cc-034ee9747e20'",",","'UId':'df249e66-a9ea-45a2-9c76-d51aecb2379d'",",'Col':",COLUMN(BCDanhMucDauTu_06029!D34),",'Row':",ROW(BCDanhMucDauTu_06029!D34),",","'Format':'numberic'",",'Value':'",SUBSTITUTE(BCDanhMucDauTu_06029!D34,"'","\'"),"','TargetCode':''}")</f>
        <v>{'SheetId':'1deb9a6e-dc5a-4908-87cc-034ee9747e20','UId':'df249e66-a9ea-45a2-9c76-d51aecb2379d','Col':4,'Row':34,'Format':'numberic','Value':' ','TargetCode':''}</v>
      </c>
    </row>
    <row r="341" ht="12.75">
      <c r="A341" t="str">
        <f>CONCATENATE("{'SheetId':'1deb9a6e-dc5a-4908-87cc-034ee9747e20'",",","'UId':'a81df1b4-0c26-4bbd-9a9d-27dc4b538b2c'",",'Col':",COLUMN(BCDanhMucDauTu_06029!E34),",'Row':",ROW(BCDanhMucDauTu_06029!E34),",","'Format':'numberic'",",'Value':'",SUBSTITUTE(BCDanhMucDauTu_06029!E34,"'","\'"),"','TargetCode':''}")</f>
        <v>{'SheetId':'1deb9a6e-dc5a-4908-87cc-034ee9747e20','UId':'a81df1b4-0c26-4bbd-9a9d-27dc4b538b2c','Col':5,'Row':34,'Format':'numberic','Value':' ','TargetCode':''}</v>
      </c>
    </row>
    <row r="342" ht="12.75">
      <c r="A342" t="str">
        <f>CONCATENATE("{'SheetId':'1deb9a6e-dc5a-4908-87cc-034ee9747e20'",",","'UId':'4a9e3616-ca24-464d-b5e2-89b07d4dab94'",",'Col':",COLUMN(BCDanhMucDauTu_06029!F34),",'Row':",ROW(BCDanhMucDauTu_06029!F34),",","'Format':'numberic'",",'Value':'",SUBSTITUTE(BCDanhMucDauTu_06029!F34,"'","\'"),"','TargetCode':''}")</f>
        <v>{'SheetId':'1deb9a6e-dc5a-4908-87cc-034ee9747e20','UId':'4a9e3616-ca24-464d-b5e2-89b07d4dab94','Col':6,'Row':34,'Format':'numberic','Value':' ','TargetCode':''}</v>
      </c>
    </row>
    <row r="343" ht="12.75">
      <c r="A343" t="str">
        <f>CONCATENATE("{'SheetId':'1deb9a6e-dc5a-4908-87cc-034ee9747e20'",",","'UId':'4cbb5dbb-7a56-4367-b451-172c5d9fc088'",",'Col':",COLUMN(BCDanhMucDauTu_06029!G34),",'Row':",ROW(BCDanhMucDauTu_06029!G34),",","'Format':'numberic'",",'Value':'",SUBSTITUTE(BCDanhMucDauTu_06029!G34,"'","\'"),"','TargetCode':''}")</f>
        <v>{'SheetId':'1deb9a6e-dc5a-4908-87cc-034ee9747e20','UId':'4cbb5dbb-7a56-4367-b451-172c5d9fc088','Col':7,'Row':34,'Format':'numberic','Value':' ','TargetCode':''}</v>
      </c>
    </row>
    <row r="344" ht="12.75">
      <c r="A344" t="str">
        <f>CONCATENATE("{'SheetId':'1deb9a6e-dc5a-4908-87cc-034ee9747e20'",",","'UId':'70357de6-0706-48a2-a361-da95bcaa1827'",",'Col':",COLUMN(BCDanhMucDauTu_06029!D35),",'Row':",ROW(BCDanhMucDauTu_06029!D35),",","'Format':'numberic'",",'Value':'",SUBSTITUTE(BCDanhMucDauTu_06029!D35,"'","\'"),"','TargetCode':''}")</f>
        <v>{'SheetId':'1deb9a6e-dc5a-4908-87cc-034ee9747e20','UId':'70357de6-0706-48a2-a361-da95bcaa1827','Col':4,'Row':35,'Format':'numberic','Value':' ','TargetCode':''}</v>
      </c>
    </row>
    <row r="345" ht="12.75">
      <c r="A345" t="str">
        <f>CONCATENATE("{'SheetId':'1deb9a6e-dc5a-4908-87cc-034ee9747e20'",",","'UId':'4f148c59-190d-4dad-aff9-126f4ce81c6d'",",'Col':",COLUMN(BCDanhMucDauTu_06029!E35),",'Row':",ROW(BCDanhMucDauTu_06029!E35),",","'Format':'numberic'",",'Value':'",SUBSTITUTE(BCDanhMucDauTu_06029!E35,"'","\'"),"','TargetCode':''}")</f>
        <v>{'SheetId':'1deb9a6e-dc5a-4908-87cc-034ee9747e20','UId':'4f148c59-190d-4dad-aff9-126f4ce81c6d','Col':5,'Row':35,'Format':'numberic','Value':' ','TargetCode':''}</v>
      </c>
    </row>
    <row r="346" ht="12.75">
      <c r="A346" t="str">
        <f>CONCATENATE("{'SheetId':'1deb9a6e-dc5a-4908-87cc-034ee9747e20'",",","'UId':'6ba9d2bf-7322-4bb6-be73-05a728f53c5a'",",'Col':",COLUMN(BCDanhMucDauTu_06029!F35),",'Row':",ROW(BCDanhMucDauTu_06029!F35),",","'Format':'numberic'",",'Value':'",SUBSTITUTE(BCDanhMucDauTu_06029!F35,"'","\'"),"','TargetCode':''}")</f>
        <v>{'SheetId':'1deb9a6e-dc5a-4908-87cc-034ee9747e20','UId':'6ba9d2bf-7322-4bb6-be73-05a728f53c5a','Col':6,'Row':35,'Format':'numberic','Value':'10000000000','TargetCode':''}</v>
      </c>
    </row>
    <row r="347" ht="12.75">
      <c r="A347" t="str">
        <f>CONCATENATE("{'SheetId':'1deb9a6e-dc5a-4908-87cc-034ee9747e20'",",","'UId':'cad08826-aed0-458d-a3df-563ee1ca2782'",",'Col':",COLUMN(BCDanhMucDauTu_06029!G35),",'Row':",ROW(BCDanhMucDauTu_06029!G35),",","'Format':'numberic'",",'Value':'",SUBSTITUTE(BCDanhMucDauTu_06029!G35,"'","\'"),"','TargetCode':''}")</f>
        <v>{'SheetId':'1deb9a6e-dc5a-4908-87cc-034ee9747e20','UId':'cad08826-aed0-458d-a3df-563ee1ca2782','Col':7,'Row':35,'Format':'numberic','Value':'0.19062838048831','TargetCode':''}</v>
      </c>
    </row>
    <row r="348" ht="12.75">
      <c r="A348" t="str">
        <f>CONCATENATE("{'SheetId':'1deb9a6e-dc5a-4908-87cc-034ee9747e20'",",","'UId':'26452794-e0d2-44f2-8c51-7f5465fbf4cf'",",'Col':",COLUMN(BCDanhMucDauTu_06029!A37),",'Row':",ROW(BCDanhMucDauTu_06029!A37),",","'ColDynamic':",COLUMN(BCDanhMucDauTu_06029!A34),",","'RowDynamic':",ROW(BCDanhMucDauTu_06029!A34),",","'Format':'string'",",'Value':'",SUBSTITUTE(BCDanhMucDauTu_06029!A37,"'","\'"),"','TargetCode':''}")</f>
        <v>{'SheetId':'1deb9a6e-dc5a-4908-87cc-034ee9747e20','UId':'26452794-e0d2-44f2-8c51-7f5465fbf4cf','Col':1,'Row':37,'ColDynamic':1,'RowDynamic':34,'Format':'string','Value':' ','TargetCode':''}</v>
      </c>
    </row>
    <row r="349" ht="12.75">
      <c r="A349" t="str">
        <f>CONCATENATE("{'SheetId':'1deb9a6e-dc5a-4908-87cc-034ee9747e20'",",","'UId':'9b14eff9-5e45-4cf1-9494-0604b89ed28b'",",'Col':",COLUMN(BCDanhMucDauTu_06029!B37),",'Row':",ROW(BCDanhMucDauTu_06029!B37),",","'ColDynamic':",COLUMN(BCDanhMucDauTu_06029!B34),",","'RowDynamic':",ROW(BCDanhMucDauTu_06029!B34),",","'Format':'string'",",'Value':'",SUBSTITUTE(BCDanhMucDauTu_06029!B37,"'","\'"),"','TargetCode':''}")</f>
        <v>{'SheetId':'1deb9a6e-dc5a-4908-87cc-034ee9747e20','UId':'9b14eff9-5e45-4cf1-9494-0604b89ed28b','Col':2,'Row':37,'ColDynamic':2,'RowDynamic':34,'Format':'string','Value':'Tiền gửi ngân hàng','TargetCode':''}</v>
      </c>
    </row>
    <row r="350" ht="12.75">
      <c r="A350" t="str">
        <f>CONCATENATE("{'SheetId':'1deb9a6e-dc5a-4908-87cc-034ee9747e20'",",","'UId':'8d66f097-23e3-4ef9-8131-e5ac52c6b32f'",",'Col':",COLUMN(BCDanhMucDauTu_06029!C37),",'Row':",ROW(BCDanhMucDauTu_06029!C37),",","'ColDynamic':",COLUMN(BCDanhMucDauTu_06029!C34),",","'RowDynamic':",ROW(BCDanhMucDauTu_06029!C34),",","'Format':'string'",",'Value':'",SUBSTITUTE(BCDanhMucDauTu_06029!C37,"'","\'"),"','TargetCode':''}")</f>
        <v>{'SheetId':'1deb9a6e-dc5a-4908-87cc-034ee9747e20','UId':'8d66f097-23e3-4ef9-8131-e5ac52c6b32f','Col':3,'Row':37,'ColDynamic':3,'RowDynamic':34,'Format':'string','Value':'2260','TargetCode':''}</v>
      </c>
    </row>
    <row r="351" ht="12.75">
      <c r="A351" t="str">
        <f>CONCATENATE("{'SheetId':'1deb9a6e-dc5a-4908-87cc-034ee9747e20'",",","'UId':'ead9614a-658c-4220-bedf-ca1bfba113ca'",",'Col':",COLUMN(BCDanhMucDauTu_06029!D37),",'Row':",ROW(BCDanhMucDauTu_06029!D37),",","'ColDynamic':",COLUMN(BCDanhMucDauTu_06029!D34),",","'RowDynamic':",ROW(BCDanhMucDauTu_06029!D34),",","'Format':'numberic'",",'Value':'",SUBSTITUTE(BCDanhMucDauTu_06029!D37,"'","\'"),"','TargetCode':''}")</f>
        <v>{'SheetId':'1deb9a6e-dc5a-4908-87cc-034ee9747e20','UId':'ead9614a-658c-4220-bedf-ca1bfba113ca','Col':4,'Row':37,'ColDynamic':4,'RowDynamic':34,'Format':'numberic','Value':' ','TargetCode':''}</v>
      </c>
    </row>
    <row r="352" ht="12.75">
      <c r="A352" t="str">
        <f>CONCATENATE("{'SheetId':'1deb9a6e-dc5a-4908-87cc-034ee9747e20'",",","'UId':'4fdfc09c-5e5b-40ad-b617-c48d140e6fbc'",",'Col':",COLUMN(BCDanhMucDauTu_06029!E37),",'Row':",ROW(BCDanhMucDauTu_06029!E37),",","'ColDynamic':",COLUMN(BCDanhMucDauTu_06029!E34),",","'RowDynamic':",ROW(BCDanhMucDauTu_06029!E34),",","'Format':'numberic'",",'Value':'",SUBSTITUTE(BCDanhMucDauTu_06029!E37,"'","\'"),"','TargetCode':''}")</f>
        <v>{'SheetId':'1deb9a6e-dc5a-4908-87cc-034ee9747e20','UId':'4fdfc09c-5e5b-40ad-b617-c48d140e6fbc','Col':5,'Row':37,'ColDynamic':5,'RowDynamic':34,'Format':'numberic','Value':' ','TargetCode':''}</v>
      </c>
    </row>
    <row r="353" ht="12.75">
      <c r="A353" t="str">
        <f>CONCATENATE("{'SheetId':'1deb9a6e-dc5a-4908-87cc-034ee9747e20'",",","'UId':'ba8351a8-8ef9-4c39-b20c-9e499c7302c4'",",'Col':",COLUMN(BCDanhMucDauTu_06029!F37),",'Row':",ROW(BCDanhMucDauTu_06029!F37),",","'ColDynamic':",COLUMN(BCDanhMucDauTu_06029!F34),",","'RowDynamic':",ROW(BCDanhMucDauTu_06029!F34),",","'Format':'numberic'",",'Value':'",SUBSTITUTE(BCDanhMucDauTu_06029!F37,"'","\'"),"','TargetCode':''}")</f>
        <v>{'SheetId':'1deb9a6e-dc5a-4908-87cc-034ee9747e20','UId':'ba8351a8-8ef9-4c39-b20c-9e499c7302c4','Col':6,'Row':37,'ColDynamic':6,'RowDynamic':34,'Format':'numberic','Value':'13951888937','TargetCode':''}</v>
      </c>
    </row>
    <row r="354" ht="12.75">
      <c r="A354" t="str">
        <f>CONCATENATE("{'SheetId':'1deb9a6e-dc5a-4908-87cc-034ee9747e20'",",","'UId':'20aec549-2649-4108-8c50-4ff697541fea'",",'Col':",COLUMN(BCDanhMucDauTu_06029!G37),",'Row':",ROW(BCDanhMucDauTu_06029!G37),",","'ColDynamic':",COLUMN(BCDanhMucDauTu_06029!G34),",","'RowDynamic':",ROW(BCDanhMucDauTu_06029!G34),",","'Format':'numberic'",",'Value':'",SUBSTITUTE(BCDanhMucDauTu_06029!G37,"'","\'"),"','TargetCode':''}")</f>
        <v>{'SheetId':'1deb9a6e-dc5a-4908-87cc-034ee9747e20','UId':'20aec549-2649-4108-8c50-4ff697541fea','Col':7,'Row':37,'ColDynamic':7,'RowDynamic':34,'Format':'numberic','Value':'0.265962599281308','TargetCode':''}</v>
      </c>
    </row>
    <row r="355" ht="12.75">
      <c r="A355" t="str">
        <f>CONCATENATE("{'SheetId':'1deb9a6e-dc5a-4908-87cc-034ee9747e20'",",","'UId':'c94d94d7-01a6-4c24-95e6-4f83c62d0567'",",'Col':",COLUMN(BCDanhMucDauTu_06029!A39),",'Row':",ROW(BCDanhMucDauTu_06029!A39),",","'ColDynamic':",COLUMN(BCDanhMucDauTu_06029!A36),",","'RowDynamic':",ROW(BCDanhMucDauTu_06029!A36),",","'Format':'string'",",'Value':'",SUBSTITUTE(BCDanhMucDauTu_06029!A39,"'","\'"),"','TargetCode':''}")</f>
        <v>{'SheetId':'1deb9a6e-dc5a-4908-87cc-034ee9747e20','UId':'c94d94d7-01a6-4c24-95e6-4f83c62d0567','Col':1,'Row':39,'ColDynamic':1,'RowDynamic':36,'Format':'string','Value':' ','TargetCode':''}</v>
      </c>
    </row>
    <row r="356" ht="12.75">
      <c r="A356" t="str">
        <f>CONCATENATE("{'SheetId':'1deb9a6e-dc5a-4908-87cc-034ee9747e20'",",","'UId':'333b59bf-d7bf-4903-a769-681773c5c1d6'",",'Col':",COLUMN(BCDanhMucDauTu_06029!B39),",'Row':",ROW(BCDanhMucDauTu_06029!B39),",","'ColDynamic':",COLUMN(BCDanhMucDauTu_06029!B36),",","'RowDynamic':",ROW(BCDanhMucDauTu_06029!B36),",","'Format':'string'",",'Value':'",SUBSTITUTE(BCDanhMucDauTu_06029!B39,"'","\'"),"','TargetCode':''}")</f>
        <v>{'SheetId':'1deb9a6e-dc5a-4908-87cc-034ee9747e20','UId':'333b59bf-d7bf-4903-a769-681773c5c1d6','Col':2,'Row':39,'ColDynamic':2,'RowDynamic':36,'Format':'string','Value':'','TargetCode':''}</v>
      </c>
    </row>
    <row r="357" ht="12.75">
      <c r="A357" t="str">
        <f>CONCATENATE("{'SheetId':'1deb9a6e-dc5a-4908-87cc-034ee9747e20'",",","'UId':'70dcb08c-d0c0-43e8-87c7-cb83b1736902'",",'Col':",COLUMN(BCDanhMucDauTu_06029!C39),",'Row':",ROW(BCDanhMucDauTu_06029!C39),",","'ColDynamic':",COLUMN(BCDanhMucDauTu_06029!C36),",","'RowDynamic':",ROW(BCDanhMucDauTu_06029!C36),",","'Format':'string'",",'Value':'",SUBSTITUTE(BCDanhMucDauTu_06029!C39,"'","\'"),"','TargetCode':''}")</f>
        <v>{'SheetId':'1deb9a6e-dc5a-4908-87cc-034ee9747e20','UId':'70dcb08c-d0c0-43e8-87c7-cb83b1736902','Col':3,'Row':39,'ColDynamic':3,'RowDynamic':36,'Format':'string','Value':'','TargetCode':''}</v>
      </c>
    </row>
    <row r="358" ht="12.75">
      <c r="A358" t="str">
        <f>CONCATENATE("{'SheetId':'1deb9a6e-dc5a-4908-87cc-034ee9747e20'",",","'UId':'b98b0710-edbe-464f-91cc-a50943b92e53'",",'Col':",COLUMN(BCDanhMucDauTu_06029!D39),",'Row':",ROW(BCDanhMucDauTu_06029!D39),",","'ColDynamic':",COLUMN(BCDanhMucDauTu_06029!D36),",","'RowDynamic':",ROW(BCDanhMucDauTu_06029!D36),",","'Format':'numberic'",",'Value':'",SUBSTITUTE(BCDanhMucDauTu_06029!D39,"'","\'"),"','TargetCode':''}")</f>
        <v>{'SheetId':'1deb9a6e-dc5a-4908-87cc-034ee9747e20','UId':'b98b0710-edbe-464f-91cc-a50943b92e53','Col':4,'Row':39,'ColDynamic':4,'RowDynamic':36,'Format':'numberic','Value':' ','TargetCode':''}</v>
      </c>
    </row>
    <row r="359" ht="12.75">
      <c r="A359" t="str">
        <f>CONCATENATE("{'SheetId':'1deb9a6e-dc5a-4908-87cc-034ee9747e20'",",","'UId':'1e5e338d-e8d3-484c-a931-f154e681f9d1'",",'Col':",COLUMN(BCDanhMucDauTu_06029!E39),",'Row':",ROW(BCDanhMucDauTu_06029!E39),",","'ColDynamic':",COLUMN(BCDanhMucDauTu_06029!E36),",","'RowDynamic':",ROW(BCDanhMucDauTu_06029!E36),",","'Format':'numberic'",",'Value':'",SUBSTITUTE(BCDanhMucDauTu_06029!E39,"'","\'"),"','TargetCode':''}")</f>
        <v>{'SheetId':'1deb9a6e-dc5a-4908-87cc-034ee9747e20','UId':'1e5e338d-e8d3-484c-a931-f154e681f9d1','Col':5,'Row':39,'ColDynamic':5,'RowDynamic':36,'Format':'numberic','Value':' ','TargetCode':''}</v>
      </c>
    </row>
    <row r="360" ht="12.75">
      <c r="A360" t="str">
        <f>CONCATENATE("{'SheetId':'1deb9a6e-dc5a-4908-87cc-034ee9747e20'",",","'UId':'f0171a12-b46c-408e-9769-0674783f4494'",",'Col':",COLUMN(BCDanhMucDauTu_06029!F39),",'Row':",ROW(BCDanhMucDauTu_06029!F39),",","'ColDynamic':",COLUMN(BCDanhMucDauTu_06029!F36),",","'RowDynamic':",ROW(BCDanhMucDauTu_06029!F36),",","'Format':'numberic'",",'Value':'",SUBSTITUTE(BCDanhMucDauTu_06029!F39,"'","\'"),"','TargetCode':''}")</f>
        <v>{'SheetId':'1deb9a6e-dc5a-4908-87cc-034ee9747e20','UId':'f0171a12-b46c-408e-9769-0674783f4494','Col':6,'Row':39,'ColDynamic':6,'RowDynamic':36,'Format':'numberic','Value':' ','TargetCode':''}</v>
      </c>
    </row>
    <row r="361" ht="12.75">
      <c r="A361" t="str">
        <f>CONCATENATE("{'SheetId':'1deb9a6e-dc5a-4908-87cc-034ee9747e20'",",","'UId':'123dfcbf-9d8f-4865-9abd-67aef0fb2ded'",",'Col':",COLUMN(BCDanhMucDauTu_06029!G39),",'Row':",ROW(BCDanhMucDauTu_06029!G39),",","'ColDynamic':",COLUMN(BCDanhMucDauTu_06029!G36),",","'RowDynamic':",ROW(BCDanhMucDauTu_06029!G36),",","'Format':'numberic'",",'Value':'",SUBSTITUTE(BCDanhMucDauTu_06029!G39,"'","\'"),"','TargetCode':''}")</f>
        <v>{'SheetId':'1deb9a6e-dc5a-4908-87cc-034ee9747e20','UId':'123dfcbf-9d8f-4865-9abd-67aef0fb2ded','Col':7,'Row':39,'ColDynamic':7,'RowDynamic':36,'Format':'numberic','Value':' ','TargetCode':''}</v>
      </c>
    </row>
    <row r="362" ht="12.75">
      <c r="A362" t="str">
        <f>CONCATENATE("{'SheetId':'1deb9a6e-dc5a-4908-87cc-034ee9747e20'",",","'UId':'61c7d7e9-4c4a-4062-8012-4877345d4ca2'",",'Col':",COLUMN(BCDanhMucDauTu_06029!D40),",'Row':",ROW(BCDanhMucDauTu_06029!D40),",","'Format':'numberic'",",'Value':'",SUBSTITUTE(BCDanhMucDauTu_06029!D40,"'","\'"),"','TargetCode':''}")</f>
        <v>{'SheetId':'1deb9a6e-dc5a-4908-87cc-034ee9747e20','UId':'61c7d7e9-4c4a-4062-8012-4877345d4ca2','Col':4,'Row':40,'Format':'numberic','Value':'','TargetCode':''}</v>
      </c>
    </row>
    <row r="363" ht="12.75">
      <c r="A363" t="str">
        <f>CONCATENATE("{'SheetId':'1deb9a6e-dc5a-4908-87cc-034ee9747e20'",",","'UId':'55eb1cfc-48db-45d7-badc-9126702dbaca'",",'Col':",COLUMN(BCDanhMucDauTu_06029!E40),",'Row':",ROW(BCDanhMucDauTu_06029!E40),",","'Format':'numberic'",",'Value':'",SUBSTITUTE(BCDanhMucDauTu_06029!E40,"'","\'"),"','TargetCode':''}")</f>
        <v>{'SheetId':'1deb9a6e-dc5a-4908-87cc-034ee9747e20','UId':'55eb1cfc-48db-45d7-badc-9126702dbaca','Col':5,'Row':40,'Format':'numberic','Value':'','TargetCode':''}</v>
      </c>
    </row>
    <row r="364" ht="12.75">
      <c r="A364" t="str">
        <f>CONCATENATE("{'SheetId':'1deb9a6e-dc5a-4908-87cc-034ee9747e20'",",","'UId':'0b0a71cf-8b1c-4a88-a170-2b7251d20ffa'",",'Col':",COLUMN(BCDanhMucDauTu_06029!F40),",'Row':",ROW(BCDanhMucDauTu_06029!F40),",","'Format':'numberic'",",'Value':'",SUBSTITUTE(BCDanhMucDauTu_06029!F40,"'","\'"),"','TargetCode':''}")</f>
        <v>{'SheetId':'1deb9a6e-dc5a-4908-87cc-034ee9747e20','UId':'0b0a71cf-8b1c-4a88-a170-2b7251d20ffa','Col':6,'Row':40,'Format':'numberic','Value':'23951888937','TargetCode':''}</v>
      </c>
    </row>
    <row r="365" ht="12.75">
      <c r="A365" t="str">
        <f>CONCATENATE("{'SheetId':'1deb9a6e-dc5a-4908-87cc-034ee9747e20'",",","'UId':'3ec63538-3a98-477e-b957-0e4550274988'",",'Col':",COLUMN(BCDanhMucDauTu_06029!G40),",'Row':",ROW(BCDanhMucDauTu_06029!G40),",","'Format':'numberic'",",'Value':'",SUBSTITUTE(BCDanhMucDauTu_06029!G40,"'","\'"),"','TargetCode':''}")</f>
        <v>{'SheetId':'1deb9a6e-dc5a-4908-87cc-034ee9747e20','UId':'3ec63538-3a98-477e-b957-0e4550274988','Col':7,'Row':40,'Format':'numberic','Value':'0.456590979769617','TargetCode':''}</v>
      </c>
    </row>
    <row r="366" ht="12.75">
      <c r="A366" t="str">
        <f>CONCATENATE("{'SheetId':'1deb9a6e-dc5a-4908-87cc-034ee9747e20'",",","'UId':'b7e2b881-7166-4008-81ef-36fa655ba0d3'",",'Col':",COLUMN(BCDanhMucDauTu_06029!D41),",'Row':",ROW(BCDanhMucDauTu_06029!D41),",","'Format':'numberic'",",'Value':'",SUBSTITUTE(BCDanhMucDauTu_06029!D41,"'","\'"),"','TargetCode':''}")</f>
        <v>{'SheetId':'1deb9a6e-dc5a-4908-87cc-034ee9747e20','UId':'b7e2b881-7166-4008-81ef-36fa655ba0d3','Col':4,'Row':41,'Format':'numberic','Value':'','TargetCode':''}</v>
      </c>
    </row>
    <row r="367" ht="12.75">
      <c r="A367" t="str">
        <f>CONCATENATE("{'SheetId':'1deb9a6e-dc5a-4908-87cc-034ee9747e20'",",","'UId':'b0198f8c-cffe-4d00-9816-22e0fa96124d'",",'Col':",COLUMN(BCDanhMucDauTu_06029!E41),",'Row':",ROW(BCDanhMucDauTu_06029!E41),",","'Format':'numberic'",",'Value':'",SUBSTITUTE(BCDanhMucDauTu_06029!E41,"'","\'"),"','TargetCode':''}")</f>
        <v>{'SheetId':'1deb9a6e-dc5a-4908-87cc-034ee9747e20','UId':'b0198f8c-cffe-4d00-9816-22e0fa96124d','Col':5,'Row':41,'Format':'numberic','Value':'','TargetCode':''}</v>
      </c>
    </row>
    <row r="368" ht="12.75">
      <c r="A368" t="str">
        <f>CONCATENATE("{'SheetId':'1deb9a6e-dc5a-4908-87cc-034ee9747e20'",",","'UId':'2a23d1c5-766a-4746-bd88-93015d1e4053'",",'Col':",COLUMN(BCDanhMucDauTu_06029!F41),",'Row':",ROW(BCDanhMucDauTu_06029!F41),",","'Format':'numberic'",",'Value':'",SUBSTITUTE(BCDanhMucDauTu_06029!F41,"'","\'"),"','TargetCode':''}")</f>
        <v>{'SheetId':'1deb9a6e-dc5a-4908-87cc-034ee9747e20','UId':'2a23d1c5-766a-4746-bd88-93015d1e4053','Col':6,'Row':41,'Format':'numberic','Value':'52458086117','TargetCode':''}</v>
      </c>
    </row>
    <row r="369" ht="12.75">
      <c r="A369" t="str">
        <f>CONCATENATE("{'SheetId':'1deb9a6e-dc5a-4908-87cc-034ee9747e20'",",","'UId':'ca227d64-7ddf-4c5b-94c2-f07049f1a645'",",'Col':",COLUMN(BCDanhMucDauTu_06029!G41),",'Row':",ROW(BCDanhMucDauTu_06029!G41),",","'Format':'numberic'",",'Value':'",SUBSTITUTE(BCDanhMucDauTu_06029!G41,"'","\'"),"','TargetCode':''}")</f>
        <v>{'SheetId':'1deb9a6e-dc5a-4908-87cc-034ee9747e20','UId':'ca227d64-7ddf-4c5b-94c2-f07049f1a645','Col':7,'Row':41,'Format':'numberic','Value':'1','TargetCode':''}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{'SheetId':'eea37401-614e-480f-bf0c-66e62a21c940','UId':'8fe4c321-a5c4-4a50-a26e-af5571876426','Col':4,'Row':3,'Format':'numberic','Value':'0.0120013279252226','TargetCode':''}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{'SheetId':'eea37401-614e-480f-bf0c-66e62a21c940','UId':'906b49c2-3105-44f5-a32d-07590223a8f2','Col':4,'Row':4,'Format':'numberic','Value':'0.00610924552565498','TargetCode':''}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{'SheetId':'eea37401-614e-480f-bf0c-66e62a21c940','UId':'1292eb8e-a778-4ce5-ab53-509a4c8a9832','Col':5,'Row':4,'Format':'numberic','Value':'0.0062','TargetCode':''}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{'SheetId':'eea37401-614e-480f-bf0c-66e62a21c940','UId':'043b7f89-a817-4764-b06f-cc2a71ce03b0','Col':4,'Row':5,'Format':'numberic','Value':'0.00704863955306109','TargetCode':''}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{'SheetId':'eea37401-614e-480f-bf0c-66e62a21c940','UId':'99e0f9cc-8606-43f9-8ce6-a58dc892af79','Col':5,'Row':5,'Format':'numberic','Value':'0.0071','TargetCode':''}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{'SheetId':'eea37401-614e-480f-bf0c-66e62a21c940','UId':'5a5a30c0-7249-46cc-a3d5-6518c7410f2b','Col':4,'Row':6,'Format':'numberic','Value':'0.00267976056641622','TargetCode':''}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{'SheetId':'eea37401-614e-480f-bf0c-66e62a21c940','UId':'b6bb9469-63ab-4fda-88bd-7b1865b669bf','Col':5,'Row':6,'Format':'numberic','Value':'0.0026','TargetCode':''}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{'SheetId':'eea37401-614e-480f-bf0c-66e62a21c940','UId':'e3f08122-3427-41af-b11b-1a46844a64fc','Col':4,'Row':9,'Format':'numberic','Value':'0.0166422632764297','TargetCode':''}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{'SheetId':'eea37401-614e-480f-bf0c-66e62a21c940','UId':'9e68654a-171d-4fbe-8c69-6a6d18753f97','Col':5,'Row':9,'Format':'numberic','Value':'0.0132','TargetCode':''}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{'SheetId':'eea37401-614e-480f-bf0c-66e62a21c940','UId':'01528f3a-d80f-403f-9e7e-01c54429c341','Col':4,'Row':10,'Format':'numberic','Value':'0.0444812368467846','TargetCode':''}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{'SheetId':'eea37401-614e-480f-bf0c-66e62a21c940','UId':'2e9dd82c-3e13-4dfb-9508-7eb62f82b7a5','Col':5,'Row':10,'Format':'numberic','Value':'0.0411','TargetCode':''}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{'SheetId':'eea37401-614e-480f-bf0c-66e62a21c940','UId':'e04710a4-564b-4804-a3c9-8b96b736ccd0','Col':4,'Row':11,'Format':'numberic','Value':'4.14223588902707','TargetCode':''}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{'SheetId':'eea37401-614e-480f-bf0c-66e62a21c940','UId':'0421496e-49be-42f6-bd5e-4ff79e46d605','Col':5,'Row':11,'Format':'numberic','Value':'2.9024','TargetCode':''}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{'SheetId':'eea37401-614e-480f-bf0c-66e62a21c940','UId':'759e81e7-6be1-448f-8880-c7fb179e0f97','Col':4,'Row':14,'Format':'numberic','Value':'52295438000','TargetCode':''}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{'SheetId':'eea37401-614e-480f-bf0c-66e62a21c940','UId':'d55f381c-544c-4c22-a6c9-f44d9ae2c1ab','Col':5,'Row':14,'Format':'numberic','Value':'51099680400','TargetCode':''}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{'SheetId':'eea37401-614e-480f-bf0c-66e62a21c940','UId':'5b9de7f0-70a7-42bf-94c8-d94c81c70e42','Col':4,'Row':15,'Format':'numberic','Value':'52295438000','TargetCode':''}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{'SheetId':'eea37401-614e-480f-bf0c-66e62a21c940','UId':'85d68133-b410-4986-a2ae-00da0ca256bd','Col':5,'Row':15,'Format':'numberic','Value':'51099680400','TargetCode':''}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{'SheetId':'eea37401-614e-480f-bf0c-66e62a21c940','UId':'31f6ac2c-5e3e-4a12-b200-cf5f834a027b','Col':4,'Row':16,'Format':'numberic','Value':'5229543.8','TargetCode':''}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{'SheetId':'eea37401-614e-480f-bf0c-66e62a21c940','UId':'e12c39c4-7956-414a-b632-d0af1c2ab599','Col':5,'Row':16,'Format':'numberic','Value':'5109968.04','TargetCode':''}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{'SheetId':'eea37401-614e-480f-bf0c-66e62a21c940','UId':'b08c24e4-4516-482b-a697-9d62ff87afcf','Col':4,'Row':17,'Format':'numberic','Value':'113726500','TargetCode':''}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{'SheetId':'eea37401-614e-480f-bf0c-66e62a21c940','UId':'a7ccfa80-7e7d-4308-b36d-abc719c80bf3','Col':5,'Row':17,'Format':'numberic','Value':'1195757600','TargetCode':''}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{'SheetId':'eea37401-614e-480f-bf0c-66e62a21c940','UId':'e8ec4ef9-08e4-4e39-8477-ae21a99e8959','Col':4,'Row':18,'Format':'numberic','Value':'48508.62','TargetCode':''}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{'SheetId':'eea37401-614e-480f-bf0c-66e62a21c940','UId':'dde8a5b2-e9c7-4f1b-a63c-0174479280ef','Col':5,'Row':18,'Format':'numberic','Value':'126449.81','TargetCode':''}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{'SheetId':'eea37401-614e-480f-bf0c-66e62a21c940','UId':'0e4c1db2-c20e-4d52-853c-271375cc313a','Col':4,'Row':19,'Format':'numberic','Value':'485086200','TargetCode':''}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{'SheetId':'eea37401-614e-480f-bf0c-66e62a21c940','UId':'12f0bb36-f2e3-462a-b5c8-133ec8de4536','Col':5,'Row':19,'Format':'numberic','Value':'1264498100','TargetCode':''}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{'SheetId':'eea37401-614e-480f-bf0c-66e62a21c940','UId':'99c017fe-183e-4244-a2e8-3180fad52922','Col':4,'Row':20,'Format':'numberic','Value':'-37135.97','TargetCode':''}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{'SheetId':'eea37401-614e-480f-bf0c-66e62a21c940','UId':'b3b6a8fb-5b81-4dc7-b0e6-531f207f2848','Col':5,'Row':20,'Format':'numberic','Value':'-6874.05','TargetCode':''}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{'SheetId':'eea37401-614e-480f-bf0c-66e62a21c940','UId':'d7299fb4-5fbd-49ea-a765-7a162fd18f1e','Col':4,'Row':21,'Format':'numberic','Value':'-371359700','TargetCode':''}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{'SheetId':'eea37401-614e-480f-bf0c-66e62a21c940','UId':'15c659ac-ac36-4f95-b662-8fcd6067cf35','Col':5,'Row':21,'Format':'numberic','Value':'-68740500','TargetCode':''}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{'SheetId':'eea37401-614e-480f-bf0c-66e62a21c940','UId':'232e2092-5dcd-464b-b1fe-07f27efe2d21','Col':4,'Row':22,'Format':'numberic','Value':'52409164500','TargetCode':''}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{'SheetId':'eea37401-614e-480f-bf0c-66e62a21c940','UId':'fa41f074-2315-4e28-81ff-52700c300177','Col':5,'Row':22,'Format':'numberic','Value':'52295438000','TargetCode':''}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{'SheetId':'eea37401-614e-480f-bf0c-66e62a21c940','UId':'d8289881-c7ab-468c-ad5d-bf473cb76780','Col':4,'Row':23,'Format':'numberic','Value':'52409164500','TargetCode':''}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{'SheetId':'eea37401-614e-480f-bf0c-66e62a21c940','UId':'994ed5e1-c943-4620-8991-d05a125691b0','Col':5,'Row':23,'Format':'numberic','Value':'52295438000','TargetCode':''}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{'SheetId':'eea37401-614e-480f-bf0c-66e62a21c940','UId':'7120d041-84df-4b71-aa97-9c53b5ab7f97','Col':4,'Row':24,'Format':'numberic','Value':'5240916.45','TargetCode':''}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{'SheetId':'eea37401-614e-480f-bf0c-66e62a21c940','UId':'ee5817e5-5c8c-481c-bd88-acd0b7e7eb64','Col':5,'Row':24,'Format':'numberic','Value':'5229543.8','TargetCode':''}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{'SheetId':'eea37401-614e-480f-bf0c-66e62a21c940','UId':'dc7a563a-ad1d-4847-ad52-60ae8b13af41','Col':4,'Row':26,'Format':'percentage','Value':'0.9752','TargetCode':''}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{'SheetId':'eea37401-614e-480f-bf0c-66e62a21c940','UId':'c291a5ad-47fa-4a53-a5d4-2c97806fed49','Col':5,'Row':26,'Format':'percentage','Value':'0.9764','TargetCode':''}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{'SheetId':'eea37401-614e-480f-bf0c-66e62a21c940','UId':'71e817fa-136e-4e66-8e01-e228a752c25d','Col':4,'Row':27,'Format':'percentage','Value':'0.0006','TargetCode':''}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{'SheetId':'eea37401-614e-480f-bf0c-66e62a21c940','UId':'19d7d32d-f72f-4744-9b80-66561ae1073a','Col':4,'Row':28,'Format':'numberic','Value':'429','TargetCode':''}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{'SheetId':'eea37401-614e-480f-bf0c-66e62a21c940','UId':'2c2fe24e-69d3-4ae8-a8c8-c603f2a4a32c','Col':5,'Row':28,'Format':'numberic','Value':'394','TargetCode':''}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{'SheetId':'eea37401-614e-480f-bf0c-66e62a21c940','UId':'507c37af-0901-43e1-8af6-f40112c246e3','Col':4,'Row':29,'Format':'numberic','Value':'9472.98','TargetCode':''}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{'SheetId':'eea37401-614e-480f-bf0c-66e62a21c940','UId':'bb1a5a18-9ac0-4a7c-9c34-d6fbecc14baf','Col':5,'Row':29,'Format':'numberic','Value':'9579.22','TargetCode':''}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PageLayoutView="0" workbookViewId="0" topLeftCell="A1">
      <selection activeCell="D3" sqref="D3"/>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23951888937</v>
      </c>
      <c r="E3" s="14">
        <v>39023394597</v>
      </c>
      <c r="F3" s="5" t="s">
        <v>1</v>
      </c>
    </row>
    <row r="4" spans="1:6" ht="15" customHeight="1">
      <c r="A4" s="5" t="s">
        <v>1</v>
      </c>
      <c r="B4" s="5" t="s">
        <v>65</v>
      </c>
      <c r="C4" s="5" t="s">
        <v>66</v>
      </c>
      <c r="D4" s="14">
        <v>10000000000</v>
      </c>
      <c r="E4" s="14">
        <v>19000000000</v>
      </c>
      <c r="F4" s="5" t="s">
        <v>1</v>
      </c>
    </row>
    <row r="5" spans="1:6" ht="15" customHeight="1">
      <c r="A5" s="5" t="s">
        <v>67</v>
      </c>
      <c r="B5" s="5" t="s">
        <v>67</v>
      </c>
      <c r="C5" s="5" t="s">
        <v>67</v>
      </c>
      <c r="D5" s="14" t="s">
        <v>67</v>
      </c>
      <c r="E5" s="14" t="s">
        <v>67</v>
      </c>
      <c r="F5" s="5" t="s">
        <v>67</v>
      </c>
    </row>
    <row r="6" spans="1:6" ht="15" customHeight="1">
      <c r="A6" s="5" t="s">
        <v>1</v>
      </c>
      <c r="B6" s="5" t="s">
        <v>68</v>
      </c>
      <c r="C6" s="5" t="s">
        <v>69</v>
      </c>
      <c r="D6" s="14">
        <v>13951888937</v>
      </c>
      <c r="E6" s="14">
        <v>20023394597</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27924384850</v>
      </c>
      <c r="E8" s="14">
        <v>11213700000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v>520689041</v>
      </c>
      <c r="E13" s="14" t="s">
        <v>1</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v>61123289</v>
      </c>
      <c r="E16" s="14">
        <v>40068493</v>
      </c>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t="s">
        <v>1</v>
      </c>
      <c r="E21" s="14" t="s">
        <v>1</v>
      </c>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52458086117</v>
      </c>
      <c r="E30" s="14">
        <v>50277163090</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v>2598415000</v>
      </c>
      <c r="E34" s="14" t="s">
        <v>1</v>
      </c>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212542408</v>
      </c>
      <c r="E37" s="14">
        <v>182168218</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2810957408</v>
      </c>
      <c r="E40" s="14">
        <v>182168218</v>
      </c>
      <c r="F40" s="5" t="s">
        <v>1</v>
      </c>
    </row>
    <row r="41" spans="1:6" ht="15" customHeight="1">
      <c r="A41" s="5" t="s">
        <v>1</v>
      </c>
      <c r="B41" s="5" t="s">
        <v>112</v>
      </c>
      <c r="C41" s="5" t="s">
        <v>113</v>
      </c>
      <c r="D41" s="14">
        <v>49647128709</v>
      </c>
      <c r="E41" s="14">
        <v>50094994872</v>
      </c>
      <c r="F41" s="5" t="s">
        <v>1</v>
      </c>
    </row>
    <row r="42" spans="1:6" ht="15" customHeight="1">
      <c r="A42" s="5" t="s">
        <v>1</v>
      </c>
      <c r="B42" s="5" t="s">
        <v>114</v>
      </c>
      <c r="C42" s="5" t="s">
        <v>115</v>
      </c>
      <c r="D42" s="16">
        <v>5240916.45</v>
      </c>
      <c r="E42" s="16">
        <v>5229543.8</v>
      </c>
      <c r="F42" s="5" t="s">
        <v>1</v>
      </c>
    </row>
    <row r="43" spans="1:6" ht="15" customHeight="1">
      <c r="A43" s="5" t="s">
        <v>1</v>
      </c>
      <c r="B43" s="5" t="s">
        <v>116</v>
      </c>
      <c r="C43" s="5" t="s">
        <v>117</v>
      </c>
      <c r="D43" s="16">
        <v>9472.98</v>
      </c>
      <c r="E43" s="16">
        <v>9579.22</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1">
      <selection activeCell="D18" sqref="D18"/>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123794113</v>
      </c>
      <c r="E2" s="13">
        <v>86491379</v>
      </c>
      <c r="F2" s="13">
        <v>267746196</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v>37405822</v>
      </c>
      <c r="E5" s="14"/>
      <c r="F5" s="14">
        <v>37405822</v>
      </c>
    </row>
    <row r="6" spans="1:6" ht="15" customHeight="1">
      <c r="A6" s="5" t="s">
        <v>67</v>
      </c>
      <c r="B6" s="5" t="s">
        <v>67</v>
      </c>
      <c r="C6" s="5" t="s">
        <v>67</v>
      </c>
      <c r="D6" s="14" t="s">
        <v>67</v>
      </c>
      <c r="E6" s="14" t="s">
        <v>67</v>
      </c>
      <c r="F6" s="14" t="s">
        <v>67</v>
      </c>
    </row>
    <row r="7" spans="1:6" ht="15" customHeight="1">
      <c r="A7" s="5" t="s">
        <v>15</v>
      </c>
      <c r="B7" s="5" t="s">
        <v>123</v>
      </c>
      <c r="C7" s="5" t="s">
        <v>102</v>
      </c>
      <c r="D7" s="14">
        <v>86388291</v>
      </c>
      <c r="E7" s="14">
        <v>86491379</v>
      </c>
      <c r="F7" s="14">
        <v>230340374</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187425208</v>
      </c>
      <c r="E11" s="13">
        <v>171314198</v>
      </c>
      <c r="F11" s="13">
        <v>505652211</v>
      </c>
    </row>
    <row r="12" spans="1:6" ht="15" customHeight="1">
      <c r="A12" s="5" t="s">
        <v>9</v>
      </c>
      <c r="B12" s="5" t="s">
        <v>127</v>
      </c>
      <c r="C12" s="5" t="s">
        <v>128</v>
      </c>
      <c r="D12" s="14">
        <v>50568544</v>
      </c>
      <c r="E12" s="14">
        <v>50025507</v>
      </c>
      <c r="F12" s="14">
        <v>148411443</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25741789</v>
      </c>
      <c r="E14" s="14">
        <v>25707561</v>
      </c>
      <c r="F14" s="14">
        <v>75372703</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81648386</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11291383</v>
      </c>
      <c r="E24" s="14">
        <v>10927145</v>
      </c>
      <c r="F24" s="14">
        <v>32781437</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44032259</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t="s">
        <v>1</v>
      </c>
      <c r="E29" s="14" t="s">
        <v>1</v>
      </c>
      <c r="F29" s="14" t="s">
        <v>1</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55107926</v>
      </c>
      <c r="E32" s="14">
        <v>38719066</v>
      </c>
      <c r="F32" s="14">
        <v>120715498</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15566</v>
      </c>
      <c r="E35" s="14">
        <v>1234919</v>
      </c>
      <c r="F35" s="14">
        <v>2690485</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-63631095</v>
      </c>
      <c r="E38" s="13">
        <v>-84822819</v>
      </c>
      <c r="F38" s="13">
        <v>-237906015</v>
      </c>
    </row>
    <row r="39" spans="1:6" ht="15" customHeight="1">
      <c r="A39" s="8" t="s">
        <v>148</v>
      </c>
      <c r="B39" s="8" t="s">
        <v>149</v>
      </c>
      <c r="C39" s="8" t="s">
        <v>150</v>
      </c>
      <c r="D39" s="13">
        <v>-493881931</v>
      </c>
      <c r="E39" s="13">
        <v>-1820290000</v>
      </c>
      <c r="F39" s="13">
        <v>-2491856931</v>
      </c>
    </row>
    <row r="40" spans="1:6" ht="15" customHeight="1">
      <c r="A40" s="5" t="s">
        <v>9</v>
      </c>
      <c r="B40" s="5" t="s">
        <v>151</v>
      </c>
      <c r="C40" s="5" t="s">
        <v>152</v>
      </c>
      <c r="D40" s="14">
        <v>-959230986</v>
      </c>
      <c r="E40" s="14">
        <v>-1339628244</v>
      </c>
      <c r="F40" s="14">
        <v>-2530609230</v>
      </c>
    </row>
    <row r="41" spans="1:6" ht="15" customHeight="1">
      <c r="A41" s="5" t="s">
        <v>12</v>
      </c>
      <c r="B41" s="5" t="s">
        <v>153</v>
      </c>
      <c r="C41" s="5" t="s">
        <v>154</v>
      </c>
      <c r="D41" s="14">
        <v>465349055</v>
      </c>
      <c r="E41" s="14">
        <v>-480661756</v>
      </c>
      <c r="F41" s="14">
        <v>38752299</v>
      </c>
    </row>
    <row r="42" spans="1:6" ht="15" customHeight="1">
      <c r="A42" s="8" t="s">
        <v>155</v>
      </c>
      <c r="B42" s="8" t="s">
        <v>156</v>
      </c>
      <c r="C42" s="8" t="s">
        <v>157</v>
      </c>
      <c r="D42" s="13">
        <v>-557513026</v>
      </c>
      <c r="E42" s="13">
        <v>-1905112819</v>
      </c>
      <c r="F42" s="13">
        <v>-2729762946</v>
      </c>
    </row>
    <row r="43" spans="1:6" ht="15" customHeight="1">
      <c r="A43" s="8" t="s">
        <v>158</v>
      </c>
      <c r="B43" s="8" t="s">
        <v>159</v>
      </c>
      <c r="C43" s="8" t="s">
        <v>160</v>
      </c>
      <c r="D43" s="13">
        <v>50094994872</v>
      </c>
      <c r="E43" s="13">
        <v>50825864873</v>
      </c>
      <c r="F43" s="13"/>
    </row>
    <row r="44" spans="1:6" ht="15" customHeight="1">
      <c r="A44" s="8" t="s">
        <v>161</v>
      </c>
      <c r="B44" s="8" t="s">
        <v>162</v>
      </c>
      <c r="C44" s="8" t="s">
        <v>163</v>
      </c>
      <c r="D44" s="13">
        <v>-447866163</v>
      </c>
      <c r="E44" s="13">
        <v>-730870001</v>
      </c>
      <c r="F44" s="13">
        <v>49647128709.0376</v>
      </c>
    </row>
    <row r="45" spans="1:6" ht="15" customHeight="1">
      <c r="A45" s="5" t="s">
        <v>9</v>
      </c>
      <c r="B45" s="5" t="s">
        <v>164</v>
      </c>
      <c r="C45" s="5" t="s">
        <v>165</v>
      </c>
      <c r="D45" s="14">
        <v>-557513026</v>
      </c>
      <c r="E45" s="14">
        <v>-1905112819</v>
      </c>
      <c r="F45" s="14">
        <v>-2729762946</v>
      </c>
    </row>
    <row r="46" spans="1:6" ht="15" customHeight="1">
      <c r="A46" s="5" t="s">
        <v>12</v>
      </c>
      <c r="B46" s="5" t="s">
        <v>166</v>
      </c>
      <c r="C46" s="5" t="s">
        <v>167</v>
      </c>
      <c r="D46" s="14"/>
      <c r="E46" s="14"/>
      <c r="F46" s="14"/>
    </row>
    <row r="47" spans="1:6" ht="15" customHeight="1">
      <c r="A47" s="5" t="s">
        <v>15</v>
      </c>
      <c r="B47" s="5" t="s">
        <v>168</v>
      </c>
      <c r="C47" s="5" t="s">
        <v>169</v>
      </c>
      <c r="D47" s="14">
        <v>109646863</v>
      </c>
      <c r="E47" s="14">
        <v>1174242818</v>
      </c>
      <c r="F47" s="14">
        <v>52376891655</v>
      </c>
    </row>
    <row r="48" spans="1:6" ht="15" customHeight="1">
      <c r="A48" s="8" t="s">
        <v>170</v>
      </c>
      <c r="B48" s="8" t="s">
        <v>171</v>
      </c>
      <c r="C48" s="8" t="s">
        <v>172</v>
      </c>
      <c r="D48" s="13">
        <v>49647128709</v>
      </c>
      <c r="E48" s="13">
        <v>50094994872</v>
      </c>
      <c r="F48" s="13">
        <v>49647128709</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2"/>
  <sheetViews>
    <sheetView zoomScalePageLayoutView="0" workbookViewId="0" topLeftCell="A22">
      <selection activeCell="B35" sqref="B35"/>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48.8515625" style="11" bestFit="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3" t="s">
        <v>183</v>
      </c>
      <c r="C2" s="33"/>
      <c r="D2" s="33"/>
      <c r="E2" s="33"/>
      <c r="F2" s="33"/>
      <c r="G2" s="33"/>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346</v>
      </c>
      <c r="C7" s="22" t="s">
        <v>340</v>
      </c>
      <c r="D7" s="14">
        <v>5000</v>
      </c>
      <c r="E7" s="14">
        <v>22400</v>
      </c>
      <c r="F7" s="14">
        <v>112000000</v>
      </c>
      <c r="G7" s="18">
        <v>0.0021350378614690703</v>
      </c>
    </row>
    <row r="8" spans="1:7" ht="15" customHeight="1">
      <c r="A8" s="5"/>
      <c r="B8" s="5" t="s">
        <v>347</v>
      </c>
      <c r="C8" s="22" t="s">
        <v>341</v>
      </c>
      <c r="D8" s="14">
        <v>72400</v>
      </c>
      <c r="E8" s="14">
        <v>24850</v>
      </c>
      <c r="F8" s="14">
        <v>1799140000</v>
      </c>
      <c r="G8" s="18">
        <v>0.034296714447173776</v>
      </c>
    </row>
    <row r="9" spans="1:7" ht="15" customHeight="1">
      <c r="A9" s="5"/>
      <c r="B9" s="5" t="s">
        <v>348</v>
      </c>
      <c r="C9" s="22" t="s">
        <v>342</v>
      </c>
      <c r="D9" s="14">
        <v>5000</v>
      </c>
      <c r="E9" s="14">
        <v>52500</v>
      </c>
      <c r="F9" s="14">
        <v>262500000</v>
      </c>
      <c r="G9" s="18">
        <v>0.005003994987818133</v>
      </c>
    </row>
    <row r="10" spans="1:7" ht="15" customHeight="1">
      <c r="A10" s="5"/>
      <c r="B10" s="5" t="s">
        <v>354</v>
      </c>
      <c r="C10" s="22" t="s">
        <v>343</v>
      </c>
      <c r="D10" s="14">
        <v>139200</v>
      </c>
      <c r="E10" s="14">
        <v>16400</v>
      </c>
      <c r="F10" s="14">
        <v>2282880000</v>
      </c>
      <c r="G10" s="18">
        <v>0.043518171724915275</v>
      </c>
    </row>
    <row r="11" spans="1:7" ht="15" customHeight="1">
      <c r="A11" s="5"/>
      <c r="B11" s="5" t="s">
        <v>349</v>
      </c>
      <c r="C11" s="22" t="s">
        <v>344</v>
      </c>
      <c r="D11" s="14">
        <v>127000</v>
      </c>
      <c r="E11" s="14">
        <v>17700</v>
      </c>
      <c r="F11" s="14">
        <v>2247900000</v>
      </c>
      <c r="G11" s="18">
        <v>0.042851353649967165</v>
      </c>
    </row>
    <row r="12" spans="1:7" ht="15" customHeight="1">
      <c r="A12" s="5"/>
      <c r="B12" s="5" t="s">
        <v>350</v>
      </c>
      <c r="C12" s="22" t="s">
        <v>345</v>
      </c>
      <c r="D12" s="14">
        <v>121000</v>
      </c>
      <c r="E12" s="14">
        <v>16150</v>
      </c>
      <c r="F12" s="14">
        <v>1954150000</v>
      </c>
      <c r="G12" s="18">
        <v>0.03725164497312307</v>
      </c>
    </row>
    <row r="13" spans="1:7" ht="15" customHeight="1">
      <c r="A13" s="5"/>
      <c r="B13" s="5" t="s">
        <v>351</v>
      </c>
      <c r="C13" s="22" t="s">
        <v>357</v>
      </c>
      <c r="D13" s="14">
        <v>3000</v>
      </c>
      <c r="E13" s="14">
        <v>73500</v>
      </c>
      <c r="F13" s="14">
        <v>220500000</v>
      </c>
      <c r="G13" s="18">
        <v>0.004203355789767232</v>
      </c>
    </row>
    <row r="14" spans="1:7" ht="15" customHeight="1">
      <c r="A14" s="5"/>
      <c r="B14" s="5" t="s">
        <v>355</v>
      </c>
      <c r="C14" s="22" t="s">
        <v>358</v>
      </c>
      <c r="D14" s="14">
        <v>115000</v>
      </c>
      <c r="E14" s="14">
        <v>19600</v>
      </c>
      <c r="F14" s="14">
        <v>2254000000</v>
      </c>
      <c r="G14" s="18">
        <v>0.042967636962065035</v>
      </c>
    </row>
    <row r="15" spans="1:7" ht="15" customHeight="1">
      <c r="A15" s="5"/>
      <c r="B15" s="5" t="s">
        <v>356</v>
      </c>
      <c r="C15" s="22" t="s">
        <v>359</v>
      </c>
      <c r="D15" s="14">
        <v>201000</v>
      </c>
      <c r="E15" s="14">
        <v>16350</v>
      </c>
      <c r="F15" s="14">
        <v>3286350000</v>
      </c>
      <c r="G15" s="18">
        <v>0.0626471578217757</v>
      </c>
    </row>
    <row r="16" spans="1:7" ht="15" customHeight="1">
      <c r="A16" s="5" t="s">
        <v>1</v>
      </c>
      <c r="B16" s="5" t="s">
        <v>184</v>
      </c>
      <c r="C16" s="5" t="s">
        <v>188</v>
      </c>
      <c r="D16" s="14">
        <v>788600</v>
      </c>
      <c r="E16" s="14"/>
      <c r="F16" s="14">
        <v>14419420000</v>
      </c>
      <c r="G16" s="18">
        <v>0.27487506821807445</v>
      </c>
    </row>
    <row r="17" spans="1:7" ht="15" customHeight="1">
      <c r="A17" s="8" t="s">
        <v>189</v>
      </c>
      <c r="B17" s="8" t="s">
        <v>190</v>
      </c>
      <c r="C17" s="8" t="s">
        <v>191</v>
      </c>
      <c r="D17" s="13" t="s">
        <v>1</v>
      </c>
      <c r="E17" s="13" t="s">
        <v>1</v>
      </c>
      <c r="F17" s="13" t="s">
        <v>1</v>
      </c>
      <c r="G17" s="19" t="s">
        <v>1</v>
      </c>
    </row>
    <row r="18" spans="1:7" ht="15" customHeight="1">
      <c r="A18" s="5" t="s">
        <v>67</v>
      </c>
      <c r="B18" s="5" t="s">
        <v>67</v>
      </c>
      <c r="C18" s="5" t="s">
        <v>67</v>
      </c>
      <c r="D18" s="14" t="s">
        <v>67</v>
      </c>
      <c r="E18" s="14" t="s">
        <v>67</v>
      </c>
      <c r="F18" s="14" t="s">
        <v>67</v>
      </c>
      <c r="G18" s="18" t="s">
        <v>67</v>
      </c>
    </row>
    <row r="19" spans="1:7" ht="15" customHeight="1">
      <c r="A19" s="5" t="s">
        <v>1</v>
      </c>
      <c r="B19" s="5" t="s">
        <v>184</v>
      </c>
      <c r="C19" s="5" t="s">
        <v>192</v>
      </c>
      <c r="D19" s="14" t="s">
        <v>1</v>
      </c>
      <c r="E19" s="14" t="s">
        <v>1</v>
      </c>
      <c r="F19" s="14" t="s">
        <v>1</v>
      </c>
      <c r="G19" s="18" t="s">
        <v>1</v>
      </c>
    </row>
    <row r="20" spans="1:7" ht="15" customHeight="1">
      <c r="A20" s="8" t="s">
        <v>145</v>
      </c>
      <c r="B20" s="8" t="s">
        <v>193</v>
      </c>
      <c r="C20" s="8" t="s">
        <v>194</v>
      </c>
      <c r="D20" s="13" t="s">
        <v>1</v>
      </c>
      <c r="E20" s="13" t="s">
        <v>1</v>
      </c>
      <c r="F20" s="13" t="s">
        <v>1</v>
      </c>
      <c r="G20" s="19" t="s">
        <v>1</v>
      </c>
    </row>
    <row r="21" spans="1:7" ht="15" customHeight="1">
      <c r="A21" s="5" t="s">
        <v>67</v>
      </c>
      <c r="B21" s="5" t="s">
        <v>67</v>
      </c>
      <c r="C21" s="5" t="s">
        <v>67</v>
      </c>
      <c r="D21" s="14" t="s">
        <v>67</v>
      </c>
      <c r="E21" s="14" t="s">
        <v>67</v>
      </c>
      <c r="F21" s="14" t="s">
        <v>67</v>
      </c>
      <c r="G21" s="18" t="s">
        <v>67</v>
      </c>
    </row>
    <row r="22" spans="1:7" ht="15" customHeight="1">
      <c r="A22" s="5"/>
      <c r="B22" s="5" t="s">
        <v>360</v>
      </c>
      <c r="C22" s="22" t="s">
        <v>361</v>
      </c>
      <c r="D22" s="14">
        <v>85000</v>
      </c>
      <c r="E22" s="16">
        <v>100058.41</v>
      </c>
      <c r="F22" s="14">
        <v>8504964850</v>
      </c>
      <c r="G22" s="18">
        <v>0.1621287675465501</v>
      </c>
    </row>
    <row r="23" spans="1:7" ht="15" customHeight="1">
      <c r="A23" s="5" t="s">
        <v>1</v>
      </c>
      <c r="B23" s="5" t="s">
        <v>184</v>
      </c>
      <c r="C23" s="5" t="s">
        <v>195</v>
      </c>
      <c r="D23" s="14">
        <v>85000</v>
      </c>
      <c r="E23" s="14"/>
      <c r="F23" s="14">
        <v>8504964850</v>
      </c>
      <c r="G23" s="18">
        <v>0.1621287675465501</v>
      </c>
    </row>
    <row r="24" spans="1:7" ht="15" customHeight="1">
      <c r="A24" s="8" t="s">
        <v>196</v>
      </c>
      <c r="B24" s="8" t="s">
        <v>197</v>
      </c>
      <c r="C24" s="8" t="s">
        <v>198</v>
      </c>
      <c r="D24" s="13" t="s">
        <v>1</v>
      </c>
      <c r="E24" s="13" t="s">
        <v>1</v>
      </c>
      <c r="F24" s="13" t="s">
        <v>1</v>
      </c>
      <c r="G24" s="19" t="s">
        <v>1</v>
      </c>
    </row>
    <row r="25" spans="1:7" ht="15" customHeight="1">
      <c r="A25" s="5" t="s">
        <v>67</v>
      </c>
      <c r="B25" s="5" t="s">
        <v>67</v>
      </c>
      <c r="C25" s="5" t="s">
        <v>67</v>
      </c>
      <c r="D25" s="14" t="s">
        <v>67</v>
      </c>
      <c r="E25" s="14" t="s">
        <v>67</v>
      </c>
      <c r="F25" s="14" t="s">
        <v>67</v>
      </c>
      <c r="G25" s="18" t="s">
        <v>67</v>
      </c>
    </row>
    <row r="26" spans="1:7" ht="15" customHeight="1">
      <c r="A26" s="5" t="s">
        <v>1</v>
      </c>
      <c r="B26" s="5" t="s">
        <v>184</v>
      </c>
      <c r="C26" s="5" t="s">
        <v>199</v>
      </c>
      <c r="D26" s="14" t="s">
        <v>1</v>
      </c>
      <c r="E26" s="14" t="s">
        <v>1</v>
      </c>
      <c r="F26" s="14" t="s">
        <v>1</v>
      </c>
      <c r="G26" s="18" t="s">
        <v>1</v>
      </c>
    </row>
    <row r="27" spans="1:7" ht="15" customHeight="1">
      <c r="A27" s="5" t="s">
        <v>1</v>
      </c>
      <c r="B27" s="5" t="s">
        <v>200</v>
      </c>
      <c r="C27" s="5" t="s">
        <v>201</v>
      </c>
      <c r="D27" s="14"/>
      <c r="E27" s="14"/>
      <c r="F27" s="14"/>
      <c r="G27" s="18"/>
    </row>
    <row r="28" spans="1:7" ht="15" customHeight="1">
      <c r="A28" s="8" t="s">
        <v>202</v>
      </c>
      <c r="B28" s="8" t="s">
        <v>203</v>
      </c>
      <c r="C28" s="8" t="s">
        <v>204</v>
      </c>
      <c r="D28" s="13" t="s">
        <v>1</v>
      </c>
      <c r="E28" s="13" t="s">
        <v>1</v>
      </c>
      <c r="F28" s="13" t="s">
        <v>1</v>
      </c>
      <c r="G28" s="19" t="s">
        <v>1</v>
      </c>
    </row>
    <row r="29" spans="1:7" ht="15" customHeight="1">
      <c r="A29" s="5"/>
      <c r="B29" s="27" t="s">
        <v>362</v>
      </c>
      <c r="C29" s="5">
        <v>2256.1</v>
      </c>
      <c r="D29" s="14"/>
      <c r="E29" s="14"/>
      <c r="F29" s="14">
        <v>520689041</v>
      </c>
      <c r="G29" s="18">
        <v>0.009925810862384116</v>
      </c>
    </row>
    <row r="30" spans="1:7" ht="15" customHeight="1">
      <c r="A30" s="5"/>
      <c r="B30" s="27" t="s">
        <v>80</v>
      </c>
      <c r="C30" s="22">
        <v>2256.2</v>
      </c>
      <c r="D30" s="14"/>
      <c r="E30" s="14"/>
      <c r="F30" s="14">
        <v>61123289</v>
      </c>
      <c r="G30" s="18">
        <v>0.0011651833592188922</v>
      </c>
    </row>
    <row r="31" spans="1:7" ht="15" customHeight="1">
      <c r="A31" s="5"/>
      <c r="B31" s="27" t="s">
        <v>352</v>
      </c>
      <c r="C31" s="5">
        <v>2256.3</v>
      </c>
      <c r="D31" s="14"/>
      <c r="E31" s="14"/>
      <c r="F31" s="14">
        <v>5000000000</v>
      </c>
      <c r="G31" s="18">
        <v>0.09531419024415493</v>
      </c>
    </row>
    <row r="32" spans="1:7" ht="15" customHeight="1">
      <c r="A32" s="5" t="s">
        <v>67</v>
      </c>
      <c r="B32" s="5" t="s">
        <v>67</v>
      </c>
      <c r="C32" s="5" t="s">
        <v>67</v>
      </c>
      <c r="D32" s="14" t="s">
        <v>67</v>
      </c>
      <c r="E32" s="14" t="s">
        <v>67</v>
      </c>
      <c r="F32" s="14" t="s">
        <v>67</v>
      </c>
      <c r="G32" s="18" t="s">
        <v>67</v>
      </c>
    </row>
    <row r="33" spans="1:7" ht="15" customHeight="1">
      <c r="A33" s="5" t="s">
        <v>1</v>
      </c>
      <c r="B33" s="5" t="s">
        <v>184</v>
      </c>
      <c r="C33" s="5" t="s">
        <v>205</v>
      </c>
      <c r="D33" s="14" t="s">
        <v>1</v>
      </c>
      <c r="E33" s="14" t="s">
        <v>1</v>
      </c>
      <c r="F33" s="14">
        <v>5581812330</v>
      </c>
      <c r="G33" s="18">
        <v>0.10640518446575793</v>
      </c>
    </row>
    <row r="34" spans="1:7" ht="15" customHeight="1">
      <c r="A34" s="8" t="s">
        <v>206</v>
      </c>
      <c r="B34" s="8" t="s">
        <v>65</v>
      </c>
      <c r="C34" s="8" t="s">
        <v>207</v>
      </c>
      <c r="D34" s="13" t="s">
        <v>1</v>
      </c>
      <c r="E34" s="13" t="s">
        <v>1</v>
      </c>
      <c r="F34" s="13" t="s">
        <v>1</v>
      </c>
      <c r="G34" s="19" t="s">
        <v>1</v>
      </c>
    </row>
    <row r="35" spans="1:7" ht="15" customHeight="1">
      <c r="A35" s="5" t="s">
        <v>1</v>
      </c>
      <c r="B35" s="5" t="s">
        <v>208</v>
      </c>
      <c r="C35" s="5" t="s">
        <v>209</v>
      </c>
      <c r="D35" s="14" t="s">
        <v>1</v>
      </c>
      <c r="E35" s="14" t="s">
        <v>1</v>
      </c>
      <c r="F35" s="14">
        <v>10000000000</v>
      </c>
      <c r="G35" s="18">
        <v>0.19062838048830985</v>
      </c>
    </row>
    <row r="36" spans="1:7" ht="15" customHeight="1">
      <c r="A36" s="5" t="s">
        <v>67</v>
      </c>
      <c r="B36" s="5" t="s">
        <v>67</v>
      </c>
      <c r="C36" s="5" t="s">
        <v>67</v>
      </c>
      <c r="D36" s="14" t="s">
        <v>67</v>
      </c>
      <c r="E36" s="14" t="s">
        <v>67</v>
      </c>
      <c r="F36" s="14" t="s">
        <v>67</v>
      </c>
      <c r="G36" s="18" t="s">
        <v>67</v>
      </c>
    </row>
    <row r="37" spans="1:7" ht="15" customHeight="1">
      <c r="A37" s="5" t="s">
        <v>1</v>
      </c>
      <c r="B37" s="5" t="s">
        <v>68</v>
      </c>
      <c r="C37" s="5" t="s">
        <v>210</v>
      </c>
      <c r="D37" s="14" t="s">
        <v>1</v>
      </c>
      <c r="E37" s="14" t="s">
        <v>1</v>
      </c>
      <c r="F37" s="14">
        <v>13951888937</v>
      </c>
      <c r="G37" s="18">
        <v>0.26596259928130767</v>
      </c>
    </row>
    <row r="38" spans="1:7" ht="15" customHeight="1">
      <c r="A38" s="5" t="s">
        <v>67</v>
      </c>
      <c r="B38" s="5" t="s">
        <v>67</v>
      </c>
      <c r="C38" s="5" t="s">
        <v>67</v>
      </c>
      <c r="D38" s="14" t="s">
        <v>67</v>
      </c>
      <c r="E38" s="14" t="s">
        <v>67</v>
      </c>
      <c r="F38" s="14" t="s">
        <v>67</v>
      </c>
      <c r="G38" s="18" t="s">
        <v>67</v>
      </c>
    </row>
    <row r="39" spans="1:7" ht="15" customHeight="1">
      <c r="A39" s="5" t="s">
        <v>1</v>
      </c>
      <c r="B39" s="5"/>
      <c r="C39" s="5"/>
      <c r="D39" s="14" t="s">
        <v>1</v>
      </c>
      <c r="E39" s="14" t="s">
        <v>1</v>
      </c>
      <c r="F39" s="14" t="s">
        <v>1</v>
      </c>
      <c r="G39" s="18" t="s">
        <v>1</v>
      </c>
    </row>
    <row r="40" spans="1:7" ht="15" customHeight="1">
      <c r="A40" s="5" t="s">
        <v>1</v>
      </c>
      <c r="B40" s="5" t="s">
        <v>184</v>
      </c>
      <c r="C40" s="5" t="s">
        <v>211</v>
      </c>
      <c r="D40" s="14"/>
      <c r="E40" s="14"/>
      <c r="F40" s="14">
        <v>23951888937</v>
      </c>
      <c r="G40" s="18">
        <v>0.4565909797696175</v>
      </c>
    </row>
    <row r="41" spans="1:7" ht="15" customHeight="1">
      <c r="A41" s="8" t="s">
        <v>161</v>
      </c>
      <c r="B41" s="8" t="s">
        <v>212</v>
      </c>
      <c r="C41" s="8" t="s">
        <v>213</v>
      </c>
      <c r="D41" s="13"/>
      <c r="E41" s="13"/>
      <c r="F41" s="13">
        <v>52458086117</v>
      </c>
      <c r="G41" s="19">
        <v>1</v>
      </c>
    </row>
    <row r="42" spans="1:7" ht="15" customHeight="1">
      <c r="A42" s="9" t="s">
        <v>1</v>
      </c>
      <c r="B42" s="9" t="s">
        <v>1</v>
      </c>
      <c r="C42" s="9" t="s">
        <v>1</v>
      </c>
      <c r="D42" s="15" t="s">
        <v>1</v>
      </c>
      <c r="E42" s="15" t="s">
        <v>1</v>
      </c>
      <c r="F42" s="15" t="s">
        <v>1</v>
      </c>
      <c r="G42"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4" t="s">
        <v>6</v>
      </c>
      <c r="B1" s="34" t="s">
        <v>214</v>
      </c>
      <c r="C1" s="34" t="s">
        <v>215</v>
      </c>
      <c r="D1" s="34" t="s">
        <v>216</v>
      </c>
      <c r="E1" s="34" t="s">
        <v>217</v>
      </c>
      <c r="F1" s="34" t="s">
        <v>218</v>
      </c>
      <c r="G1" s="34" t="s">
        <v>219</v>
      </c>
      <c r="H1" s="34"/>
      <c r="I1" s="34" t="s">
        <v>220</v>
      </c>
      <c r="J1" s="34"/>
    </row>
    <row r="2" spans="1:10" ht="15" customHeight="1">
      <c r="A2" s="34"/>
      <c r="B2" s="34"/>
      <c r="C2" s="34"/>
      <c r="D2" s="34"/>
      <c r="E2" s="34"/>
      <c r="F2" s="34"/>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4">
      <selection activeCell="E16" sqref="E16"/>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0.012001327925222564</v>
      </c>
      <c r="E3" s="18">
        <v>0.012</v>
      </c>
    </row>
    <row r="4" spans="1:5" ht="15" customHeight="1">
      <c r="A4" s="5" t="s">
        <v>12</v>
      </c>
      <c r="B4" s="5" t="s">
        <v>241</v>
      </c>
      <c r="C4" s="5" t="s">
        <v>242</v>
      </c>
      <c r="D4" s="18">
        <v>0.006109245525654981</v>
      </c>
      <c r="E4" s="18">
        <v>0.0062</v>
      </c>
    </row>
    <row r="5" spans="1:5" ht="15" customHeight="1">
      <c r="A5" s="5" t="s">
        <v>15</v>
      </c>
      <c r="B5" s="5" t="s">
        <v>243</v>
      </c>
      <c r="C5" s="5" t="s">
        <v>244</v>
      </c>
      <c r="D5" s="18">
        <v>0.007048639553061092</v>
      </c>
      <c r="E5" s="18">
        <v>0.0071</v>
      </c>
    </row>
    <row r="6" spans="1:5" ht="15" customHeight="1">
      <c r="A6" s="5" t="s">
        <v>18</v>
      </c>
      <c r="B6" s="5" t="s">
        <v>245</v>
      </c>
      <c r="C6" s="5" t="s">
        <v>246</v>
      </c>
      <c r="D6" s="18">
        <v>0.0026797605664162162</v>
      </c>
      <c r="E6" s="18">
        <v>0.0026</v>
      </c>
    </row>
    <row r="7" spans="1:5" ht="15" customHeight="1">
      <c r="A7" s="5" t="s">
        <v>21</v>
      </c>
      <c r="B7" s="5" t="s">
        <v>247</v>
      </c>
      <c r="C7" s="5" t="s">
        <v>248</v>
      </c>
      <c r="D7" s="18"/>
      <c r="E7" s="18"/>
    </row>
    <row r="8" spans="1:5" ht="15" customHeight="1">
      <c r="A8" s="5" t="s">
        <v>24</v>
      </c>
      <c r="B8" s="5" t="s">
        <v>249</v>
      </c>
      <c r="C8" s="5" t="s">
        <v>250</v>
      </c>
      <c r="D8" s="18"/>
      <c r="E8" s="18"/>
    </row>
    <row r="9" spans="1:5" ht="15" customHeight="1">
      <c r="A9" s="5" t="s">
        <v>27</v>
      </c>
      <c r="B9" s="5" t="s">
        <v>251</v>
      </c>
      <c r="C9" s="5" t="s">
        <v>252</v>
      </c>
      <c r="D9" s="18">
        <v>0.01664226327642973</v>
      </c>
      <c r="E9" s="18">
        <v>0.0132</v>
      </c>
    </row>
    <row r="10" spans="1:5" ht="15" customHeight="1">
      <c r="A10" s="5" t="s">
        <v>30</v>
      </c>
      <c r="B10" s="5" t="s">
        <v>253</v>
      </c>
      <c r="C10" s="5" t="s">
        <v>254</v>
      </c>
      <c r="D10" s="18">
        <v>0.04448123684678458</v>
      </c>
      <c r="E10" s="18">
        <v>0.0411</v>
      </c>
    </row>
    <row r="11" spans="1:5" ht="15" customHeight="1">
      <c r="A11" s="5" t="s">
        <v>33</v>
      </c>
      <c r="B11" s="5" t="s">
        <v>255</v>
      </c>
      <c r="C11" s="5" t="s">
        <v>256</v>
      </c>
      <c r="D11" s="18">
        <v>4.142235889027066</v>
      </c>
      <c r="E11" s="18">
        <v>2.9024</v>
      </c>
    </row>
    <row r="12" spans="1:5" ht="15" customHeight="1">
      <c r="A12" s="5" t="s">
        <v>36</v>
      </c>
      <c r="B12" s="5" t="s">
        <v>257</v>
      </c>
      <c r="C12" s="5" t="s">
        <v>250</v>
      </c>
      <c r="D12" s="18"/>
      <c r="E12" s="5"/>
    </row>
    <row r="13" spans="1:5" ht="15" customHeight="1">
      <c r="A13" s="8" t="s">
        <v>97</v>
      </c>
      <c r="B13" s="8" t="s">
        <v>258</v>
      </c>
      <c r="C13" s="8" t="s">
        <v>259</v>
      </c>
      <c r="D13" s="23"/>
      <c r="E13" s="8" t="s">
        <v>1</v>
      </c>
    </row>
    <row r="14" spans="1:5" ht="15" customHeight="1">
      <c r="A14" s="5" t="s">
        <v>9</v>
      </c>
      <c r="B14" s="5" t="s">
        <v>260</v>
      </c>
      <c r="C14" s="5" t="s">
        <v>261</v>
      </c>
      <c r="D14" s="24">
        <v>52295438000</v>
      </c>
      <c r="E14" s="24">
        <v>51099680400</v>
      </c>
    </row>
    <row r="15" spans="1:5" ht="15" customHeight="1">
      <c r="A15" s="5"/>
      <c r="B15" s="5" t="s">
        <v>262</v>
      </c>
      <c r="C15" s="5" t="s">
        <v>263</v>
      </c>
      <c r="D15" s="24">
        <v>52295438000</v>
      </c>
      <c r="E15" s="24">
        <v>51099680400</v>
      </c>
    </row>
    <row r="16" spans="1:5" ht="15" customHeight="1">
      <c r="A16" s="5"/>
      <c r="B16" s="5" t="s">
        <v>264</v>
      </c>
      <c r="C16" s="5" t="s">
        <v>265</v>
      </c>
      <c r="D16" s="24">
        <v>5229543.8</v>
      </c>
      <c r="E16" s="24">
        <v>5109968.04</v>
      </c>
    </row>
    <row r="17" spans="1:5" ht="15" customHeight="1">
      <c r="A17" s="5" t="s">
        <v>12</v>
      </c>
      <c r="B17" s="5" t="s">
        <v>266</v>
      </c>
      <c r="C17" s="5" t="s">
        <v>267</v>
      </c>
      <c r="D17" s="24">
        <v>113726500</v>
      </c>
      <c r="E17" s="24">
        <v>1195757600</v>
      </c>
    </row>
    <row r="18" spans="1:5" ht="15" customHeight="1">
      <c r="A18" s="5"/>
      <c r="B18" s="5" t="s">
        <v>268</v>
      </c>
      <c r="C18" s="5" t="s">
        <v>269</v>
      </c>
      <c r="D18" s="24">
        <v>48508.62</v>
      </c>
      <c r="E18" s="24">
        <v>126449.81</v>
      </c>
    </row>
    <row r="19" spans="1:5" ht="15" customHeight="1">
      <c r="A19" s="5"/>
      <c r="B19" s="5" t="s">
        <v>270</v>
      </c>
      <c r="C19" s="5" t="s">
        <v>271</v>
      </c>
      <c r="D19" s="24">
        <v>485086200</v>
      </c>
      <c r="E19" s="24">
        <v>1264498100</v>
      </c>
    </row>
    <row r="20" spans="1:5" ht="15" customHeight="1">
      <c r="A20" s="5"/>
      <c r="B20" s="5" t="s">
        <v>272</v>
      </c>
      <c r="C20" s="5" t="s">
        <v>273</v>
      </c>
      <c r="D20" s="24">
        <v>-37135.97</v>
      </c>
      <c r="E20" s="24">
        <v>-6874.05</v>
      </c>
    </row>
    <row r="21" spans="1:5" ht="15" customHeight="1">
      <c r="A21" s="5"/>
      <c r="B21" s="5" t="s">
        <v>274</v>
      </c>
      <c r="C21" s="5" t="s">
        <v>275</v>
      </c>
      <c r="D21" s="24">
        <v>-371359700</v>
      </c>
      <c r="E21" s="24">
        <v>-68740500</v>
      </c>
    </row>
    <row r="22" spans="1:5" ht="15" customHeight="1">
      <c r="A22" s="5" t="s">
        <v>15</v>
      </c>
      <c r="B22" s="5" t="s">
        <v>276</v>
      </c>
      <c r="C22" s="5" t="s">
        <v>277</v>
      </c>
      <c r="D22" s="24">
        <v>52409164500</v>
      </c>
      <c r="E22" s="24">
        <v>52295438000</v>
      </c>
    </row>
    <row r="23" spans="1:5" ht="15" customHeight="1">
      <c r="A23" s="5"/>
      <c r="B23" s="5" t="s">
        <v>278</v>
      </c>
      <c r="C23" s="5" t="s">
        <v>279</v>
      </c>
      <c r="D23" s="24">
        <v>52409164500</v>
      </c>
      <c r="E23" s="24">
        <v>52295438000</v>
      </c>
    </row>
    <row r="24" spans="1:5" ht="15" customHeight="1">
      <c r="A24" s="5"/>
      <c r="B24" s="5" t="s">
        <v>280</v>
      </c>
      <c r="C24" s="5" t="s">
        <v>281</v>
      </c>
      <c r="D24" s="24">
        <v>5240916.45</v>
      </c>
      <c r="E24" s="24">
        <v>5229543.8</v>
      </c>
    </row>
    <row r="25" spans="1:5" ht="15" customHeight="1">
      <c r="A25" s="5" t="s">
        <v>18</v>
      </c>
      <c r="B25" s="5" t="s">
        <v>282</v>
      </c>
      <c r="C25" s="5" t="s">
        <v>283</v>
      </c>
      <c r="D25" s="26">
        <v>0</v>
      </c>
      <c r="E25" s="26">
        <v>0</v>
      </c>
    </row>
    <row r="26" spans="1:5" ht="15" customHeight="1">
      <c r="A26" s="5" t="s">
        <v>21</v>
      </c>
      <c r="B26" s="5" t="s">
        <v>284</v>
      </c>
      <c r="C26" s="5" t="s">
        <v>285</v>
      </c>
      <c r="D26" s="18">
        <v>0.9752</v>
      </c>
      <c r="E26" s="26">
        <v>0.9764</v>
      </c>
    </row>
    <row r="27" spans="1:5" ht="15" customHeight="1">
      <c r="A27" s="5" t="s">
        <v>24</v>
      </c>
      <c r="B27" s="5" t="s">
        <v>286</v>
      </c>
      <c r="C27" s="5" t="s">
        <v>287</v>
      </c>
      <c r="D27" s="18">
        <v>0.0006</v>
      </c>
      <c r="E27" s="26">
        <v>0</v>
      </c>
    </row>
    <row r="28" spans="1:5" ht="15" customHeight="1">
      <c r="A28" s="5" t="s">
        <v>27</v>
      </c>
      <c r="B28" s="5" t="s">
        <v>288</v>
      </c>
      <c r="C28" s="5" t="s">
        <v>289</v>
      </c>
      <c r="D28" s="25">
        <v>429</v>
      </c>
      <c r="E28" s="25">
        <v>394</v>
      </c>
    </row>
    <row r="29" spans="1:5" ht="15" customHeight="1">
      <c r="A29" s="5" t="s">
        <v>30</v>
      </c>
      <c r="B29" s="5" t="s">
        <v>290</v>
      </c>
      <c r="C29" s="5" t="s">
        <v>291</v>
      </c>
      <c r="D29" s="24">
        <v>9472.98</v>
      </c>
      <c r="E29" s="24">
        <v>9579.22</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4" t="s">
        <v>6</v>
      </c>
      <c r="B1" s="34" t="s">
        <v>295</v>
      </c>
      <c r="C1" s="34" t="s">
        <v>296</v>
      </c>
      <c r="D1" s="34" t="s">
        <v>297</v>
      </c>
      <c r="E1" s="34"/>
      <c r="F1" s="34"/>
    </row>
    <row r="2" spans="1:6" ht="15" customHeight="1">
      <c r="A2" s="34"/>
      <c r="B2" s="34"/>
      <c r="C2" s="34"/>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4" t="s">
        <v>6</v>
      </c>
      <c r="B1" s="34" t="s">
        <v>118</v>
      </c>
      <c r="C1" s="34" t="s">
        <v>307</v>
      </c>
      <c r="D1" s="34"/>
    </row>
    <row r="2" spans="1:4" ht="15" customHeight="1">
      <c r="A2" s="34"/>
      <c r="B2" s="34"/>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4" t="s">
        <v>6</v>
      </c>
      <c r="B1" s="34" t="s">
        <v>60</v>
      </c>
      <c r="C1" s="34" t="s">
        <v>236</v>
      </c>
      <c r="D1" s="34"/>
      <c r="E1" s="34" t="s">
        <v>237</v>
      </c>
      <c r="F1" s="34"/>
      <c r="G1" s="34" t="s">
        <v>58</v>
      </c>
    </row>
    <row r="2" spans="1:7" ht="15" customHeight="1">
      <c r="A2" s="34"/>
      <c r="B2" s="34"/>
      <c r="C2" s="7" t="s">
        <v>308</v>
      </c>
      <c r="D2" s="7" t="s">
        <v>314</v>
      </c>
      <c r="E2" s="7" t="s">
        <v>308</v>
      </c>
      <c r="F2" s="7" t="s">
        <v>314</v>
      </c>
      <c r="G2" s="34"/>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Trang IB. Le Thi Huyen</cp:lastModifiedBy>
  <dcterms:created xsi:type="dcterms:W3CDTF">2022-10-05T02:07:15Z</dcterms:created>
  <dcterms:modified xsi:type="dcterms:W3CDTF">2022-11-04T12:18:48Z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