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firstSheet="1" activeTab="5"/>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9" authorId="0">
      <text>
        <r>
          <rPr>
            <sz val="10"/>
            <rFont val="Arial"/>
            <family val="0"/>
          </rPr>
          <t>Ô chỉ tiêu có định dạng số. Đơn vị tính x 1 (hoặc %)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A21" authorId="0">
      <text>
        <r>
          <rPr>
            <sz val="10"/>
            <rFont val="Arial"/>
            <family val="0"/>
          </rPr>
          <t>Ô chỉ tiêu có định dạng số. Đơn vị tính x 1 (hoặc %)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A24" authorId="0">
      <text>
        <r>
          <rPr>
            <sz val="10"/>
            <rFont val="Arial"/>
            <family val="0"/>
          </rPr>
          <t>Ô chỉ tiêu có định dạng số. Đơn vị tính x 1 (hoặc %)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ký tự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ký tự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<sst xmlns="http://schemas.openxmlformats.org/spreadsheetml/2006/main" count="1253" uniqueCount="421">
  <si>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</si>
  <si>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</si>
  <si>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</si>
  <si>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</si>
  <si>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</si>
  <si>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</si>
  <si>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</si>
  <si>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</si>
  <si>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</si>
  <si>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</si>
  <si>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</si>
  <si>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</si>
  <si>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</si>
  <si>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</si>
  <si>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</si>
  <si>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</si>
  <si>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</si>
  <si>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</si>
  <si>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</si>
  <si>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</si>
  <si>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</si>
  <si>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</si>
  <si>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</si>
  <si>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</si>
  <si>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</si>
  <si>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</si>
  <si>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</si>
  <si>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</si>
  <si>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</si>
  <si>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</si>
  <si>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</si>
  <si>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</si>
  <si>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</si>
  <si>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</si>
  <si>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</si>
  <si>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</si>
  <si>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</si>
  <si>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</si>
  <si>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</si>
  <si>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</si>
  <si>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</si>
  <si>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</si>
  <si>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</si>
  <si>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</si>
  <si>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</si>
  <si>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</si>
  <si>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</si>
  <si>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</si>
  <si>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</si>
  <si>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</si>
  <si>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</si>
  <si>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</si>
  <si>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</si>
  <si>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</si>
  <si>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</si>
  <si>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</si>
  <si>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</si>
  <si>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</si>
  <si>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</si>
  <si>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</si>
  <si>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</si>
  <si>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</si>
  <si>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</si>
  <si>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</si>
  <si>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</si>
  <si>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</si>
  <si>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</si>
  <si>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</si>
  <si>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</si>
  <si>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</si>
  <si>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</si>
  <si>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</si>
  <si>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</si>
  <si>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</si>
  <si>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</si>
  <si>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</si>
  <si>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</si>
  <si>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</si>
  <si>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</si>
  <si>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</si>
  <si>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</si>
  <si>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</si>
  <si>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</si>
  <si>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</si>
  <si>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</si>
  <si>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</si>
  <si>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</si>
  <si>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</si>
  <si>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</si>
  <si>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</si>
  <si>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</si>
  <si>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</si>
  <si>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</si>
  <si>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</si>
  <si>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</si>
  <si>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</si>
  <si>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</si>
  <si>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</si>
  <si>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</si>
  <si>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</si>
  <si>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</si>
  <si>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</si>
  <si>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</si>
  <si>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</si>
  <si>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</si>
  <si>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</si>
  <si>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</si>
  <si>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</si>
  <si>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</si>
  <si>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</si>
  <si>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</si>
  <si>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</si>
  <si>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</si>
  <si>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</si>
  <si>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</si>
  <si>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</si>
  <si>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</si>
  <si>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</si>
  <si>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</si>
  <si>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</si>
  <si>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</si>
  <si>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</si>
  <si>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</si>
  <si>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</si>
  <si>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</si>
  <si>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</si>
  <si>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</si>
  <si>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</si>
  <si>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</si>
  <si>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</si>
  <si>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</si>
  <si>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</si>
  <si>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</si>
  <si>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</si>
  <si>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</si>
  <si>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</si>
  <si>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</si>
  <si>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</si>
  <si>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</si>
  <si>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</si>
  <si>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</si>
  <si>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</si>
  <si>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</si>
  <si>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</si>
  <si>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</si>
  <si>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</si>
  <si>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</si>
  <si>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</si>
  <si>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</si>
  <si>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</si>
  <si>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</si>
  <si>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</si>
  <si>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</si>
  <si>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</si>
  <si>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</si>
  <si>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</si>
  <si>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</si>
  <si>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</si>
  <si>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</si>
  <si>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</si>
  <si>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</si>
  <si>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</si>
  <si>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</si>
  <si>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</si>
  <si>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</si>
  <si>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</si>
  <si>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</si>
  <si>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</si>
  <si>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</si>
  <si>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</si>
  <si>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</si>
  <si>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</si>
  <si>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</si>
  <si>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</si>
  <si>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</si>
  <si>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</si>
  <si>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</si>
  <si>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</si>
  <si>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</si>
  <si>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</si>
  <si>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</si>
  <si>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</si>
  <si>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</si>
  <si>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</si>
  <si>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</si>
  <si>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</si>
  <si>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</si>
  <si>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</si>
  <si>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</si>
  <si>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</si>
  <si>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</si>
  <si>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</si>
  <si>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</si>
  <si>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</si>
  <si>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</si>
  <si>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</si>
  <si>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</si>
  <si>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</si>
  <si>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</si>
  <si>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</si>
  <si>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</si>
  <si>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</si>
  <si>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</si>
  <si>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</si>
  <si>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</si>
  <si>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</si>
  <si>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</si>
  <si>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</si>
  <si>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</si>
  <si>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</si>
  <si>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</si>
  <si>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</si>
  <si>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</si>
  <si>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</si>
  <si>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</si>
  <si>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</si>
  <si>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</si>
  <si>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</si>
  <si>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</si>
  <si>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</si>
  <si>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</si>
  <si>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</si>
  <si>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</si>
  <si>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</si>
  <si>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</si>
  <si>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</si>
  <si>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</si>
  <si>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</si>
  <si>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</si>
  <si>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</si>
  <si>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</si>
  <si>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</si>
  <si>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</si>
  <si>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</si>
  <si>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</si>
  <si>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</si>
  <si>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</si>
  <si>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</si>
  <si>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</si>
  <si>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</si>
  <si>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</si>
  <si>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</si>
  <si>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</si>
  <si>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</si>
  <si>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</si>
  <si>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</si>
  <si>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</si>
  <si>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</si>
  <si>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</si>
  <si>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</si>
  <si>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</si>
  <si>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</si>
  <si>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</si>
  <si>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</si>
  <si>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</si>
  <si>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</si>
  <si>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</si>
  <si>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</si>
  <si>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</si>
  <si>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</si>
  <si>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</si>
  <si>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</si>
  <si>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</si>
  <si>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</si>
  <si>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</si>
  <si>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</si>
  <si>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</si>
  <si>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</si>
  <si>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</si>
  <si>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</si>
  <si>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</si>
  <si>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</si>
  <si>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</si>
  <si>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</si>
  <si>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</si>
  <si>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</si>
  <si>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</si>
  <si>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</si>
  <si>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</si>
  <si>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</si>
  <si>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</si>
  <si>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</si>
  <si>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</si>
  <si>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</si>
  <si>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</si>
  <si>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</si>
  <si>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</si>
  <si>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</si>
  <si>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</si>
  <si>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</si>
  <si>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</si>
  <si>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</si>
  <si>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</si>
  <si>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</si>
  <si>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</si>
  <si>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</si>
  <si>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</si>
  <si>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</si>
  <si>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</si>
  <si>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</si>
  <si>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</si>
  <si>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</si>
  <si>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</si>
  <si>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</si>
  <si>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</si>
  <si>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</si>
  <si>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</si>
  <si>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</si>
  <si>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</si>
  <si>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</si>
  <si>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</si>
  <si>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</si>
  <si>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</si>
  <si>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</si>
  <si>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</si>
  <si>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</si>
  <si>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</si>
  <si>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</si>
  <si>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</si>
  <si>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</si>
  <si>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</si>
  <si>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</si>
  <si>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</si>
  <si>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</si>
  <si>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</si>
  <si>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</si>
  <si>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</si>
  <si>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</si>
  <si>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</si>
  <si>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</si>
  <si>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</si>
  <si>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</si>
  <si>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</si>
  <si>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</si>
  <si>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</si>
  <si>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</si>
  <si>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</si>
  <si>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</si>
  <si>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</si>
  <si>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</si>
  <si>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</si>
  <si>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</si>
  <si>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</si>
  <si>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</si>
  <si>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</si>
  <si>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</si>
  <si>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</si>
  <si>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</si>
  <si>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</si>
  <si>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</si>
  <si>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</si>
  <si>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</si>
  <si>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</si>
  <si>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</si>
  <si>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</si>
  <si>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</si>
  <si>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</si>
  <si>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</si>
  <si>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</si>
  <si>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</si>
  <si>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</si>
  <si>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</si>
  <si>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</si>
  <si>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</si>
  <si>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</si>
  <si>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</si>
  <si>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</si>
  <si>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</si>
  <si>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</si>
  <si>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</si>
  <si>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</si>
  <si>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</si>
  <si>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</si>
  <si>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</si>
  <si>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</si>
  <si>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</si>
  <si>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</si>
  <si>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</si>
  <si>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</si>
  <si>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</si>
  <si>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</si>
  <si>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</si>
  <si>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</si>
  <si>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</si>
  <si>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</si>
  <si>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</si>
  <si>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</si>
  <si>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</si>
  <si>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</si>
  <si>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</si>
  <si>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</si>
  <si>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</si>
  <si>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</si>
  <si>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</si>
  <si>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</si>
  <si>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</si>
  <si>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</si>
  <si>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2251.2</t>
  </si>
  <si>
    <t>2251.3</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</si>
  <si>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</si>
  <si>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</si>
  <si>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</si>
  <si>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</si>
  <si>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</si>
  <si>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</si>
  <si>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</si>
  <si>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</si>
  <si>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</si>
  <si>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</si>
  <si>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</si>
  <si>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</si>
  <si>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</si>
  <si>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 xml:space="preserve">     NLG             </t>
  </si>
  <si>
    <t xml:space="preserve">     VIC             </t>
  </si>
  <si>
    <t xml:space="preserve">     MML121021       </t>
  </si>
  <si>
    <t xml:space="preserve">     NPM11907        </t>
  </si>
  <si>
    <t>2251.1</t>
  </si>
  <si>
    <t xml:space="preserve">     VHM121024       </t>
  </si>
  <si>
    <t xml:space="preserve">     VHM             </t>
  </si>
  <si>
    <t>2246.3</t>
  </si>
  <si>
    <t>4. Ngày lập báo cáo: 06/06/2022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</si>
</sst>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7">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8"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1" applyNumberFormat="1" applyFont="1" applyFill="1" applyBorder="1" applyAlignment="1">
      <alignment horizontal="center" vertical="justify"/>
    </xf>
    <xf numFmtId="181" fontId="1" fillId="33" borderId="10" xfId="41" applyNumberFormat="1" applyFont="1" applyFill="1" applyBorder="1" applyAlignment="1">
      <alignment horizontal="left"/>
    </xf>
    <xf numFmtId="181" fontId="0" fillId="0" borderId="0" xfId="41"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1" applyNumberFormat="1" applyFont="1" applyFill="1" applyBorder="1" applyAlignment="1">
      <alignment horizontal="right" vertical="justify"/>
    </xf>
    <xf numFmtId="181" fontId="1" fillId="33" borderId="10" xfId="41" applyNumberFormat="1" applyFont="1" applyFill="1" applyBorder="1" applyAlignment="1">
      <alignment horizontal="right"/>
    </xf>
    <xf numFmtId="181" fontId="0" fillId="0" borderId="0" xfId="41" applyNumberFormat="1" applyFont="1" applyAlignment="1">
      <alignment horizontal="right"/>
    </xf>
    <xf numFmtId="0" fontId="2" fillId="0" borderId="10" xfId="0" applyFont="1" applyBorder="1" applyAlignment="1">
      <alignment horizontal="left"/>
    </xf>
    <xf numFmtId="171" fontId="0" fillId="0" borderId="0" xfId="41" applyFont="1" applyAlignment="1">
      <alignment/>
    </xf>
    <xf numFmtId="10" fontId="0" fillId="0" borderId="0" xfId="62" applyNumberFormat="1" applyFont="1" applyAlignment="1">
      <alignment/>
    </xf>
    <xf numFmtId="181" fontId="0" fillId="0" borderId="0" xfId="0" applyNumberFormat="1" applyAlignment="1">
      <alignment/>
    </xf>
    <xf numFmtId="0" fontId="1" fillId="0" borderId="10" xfId="0" applyFont="1" applyBorder="1" applyAlignment="1">
      <alignment horizontal="left"/>
    </xf>
    <xf numFmtId="169"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1" applyNumberFormat="1" applyFont="1" applyAlignment="1">
      <alignment/>
    </xf>
    <xf numFmtId="14" fontId="0" fillId="0" borderId="0" xfId="0" applyNumberFormat="1" applyFont="1" applyAlignment="1">
      <alignment/>
    </xf>
    <xf numFmtId="43" fontId="0" fillId="0" borderId="0" xfId="41" applyNumberFormat="1" applyFont="1" applyAlignment="1">
      <alignment/>
    </xf>
    <xf numFmtId="181" fontId="0" fillId="0" borderId="0" xfId="0" applyNumberFormat="1" applyFont="1" applyAlignment="1">
      <alignment/>
    </xf>
    <xf numFmtId="43" fontId="0" fillId="0" borderId="0" xfId="0" applyNumberFormat="1" applyAlignment="1">
      <alignment/>
    </xf>
    <xf numFmtId="181" fontId="2" fillId="33" borderId="11" xfId="41" applyNumberFormat="1" applyFont="1" applyFill="1" applyBorder="1" applyAlignment="1">
      <alignment horizontal="center" vertical="justify"/>
    </xf>
    <xf numFmtId="181" fontId="1" fillId="33" borderId="11" xfId="41"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1" applyNumberFormat="1" applyFont="1" applyAlignment="1">
      <alignment/>
    </xf>
    <xf numFmtId="43" fontId="45" fillId="0" borderId="0" xfId="41"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171" fontId="1" fillId="0" borderId="10" xfId="41" applyFont="1" applyFill="1" applyBorder="1" applyAlignment="1">
      <alignment horizontal="right"/>
    </xf>
    <xf numFmtId="181" fontId="1" fillId="0" borderId="10" xfId="41" applyNumberFormat="1" applyFont="1" applyFill="1" applyBorder="1" applyAlignment="1">
      <alignment horizontal="right"/>
    </xf>
    <xf numFmtId="181" fontId="1" fillId="34" borderId="10" xfId="41" applyNumberFormat="1" applyFont="1" applyFill="1" applyBorder="1" applyAlignment="1">
      <alignment horizontal="left"/>
    </xf>
    <xf numFmtId="181" fontId="1" fillId="34" borderId="11" xfId="41"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1" applyNumberFormat="1" applyFont="1" applyFill="1" applyBorder="1" applyAlignment="1">
      <alignment horizontal="left"/>
    </xf>
    <xf numFmtId="171" fontId="1" fillId="34" borderId="10" xfId="41" applyNumberFormat="1" applyFont="1" applyFill="1" applyBorder="1" applyAlignment="1">
      <alignment horizontal="left"/>
    </xf>
    <xf numFmtId="171" fontId="1" fillId="34" borderId="11" xfId="41" applyNumberFormat="1" applyFont="1" applyFill="1" applyBorder="1" applyAlignment="1">
      <alignment horizontal="lef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181" fontId="2" fillId="34" borderId="10" xfId="41" applyNumberFormat="1" applyFont="1" applyFill="1" applyBorder="1" applyAlignment="1">
      <alignment horizontal="right"/>
    </xf>
    <xf numFmtId="181" fontId="1" fillId="34" borderId="10" xfId="41" applyNumberFormat="1" applyFont="1" applyFill="1" applyBorder="1" applyAlignment="1">
      <alignment horizontal="right"/>
    </xf>
    <xf numFmtId="0" fontId="1" fillId="34" borderId="10" xfId="0" applyFont="1" applyFill="1" applyBorder="1" applyAlignment="1">
      <alignment horizontal="left" indent="1"/>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71" fontId="1" fillId="34" borderId="10" xfId="41"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171" fontId="1" fillId="34" borderId="10" xfId="41" applyFont="1" applyFill="1" applyBorder="1" applyAlignment="1">
      <alignment horizontal="right"/>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zoomScalePageLayoutView="0" workbookViewId="0" topLeftCell="A1">
      <selection activeCell="A10" sqref="A10:C10"/>
    </sheetView>
  </sheetViews>
  <sheetFormatPr defaultColWidth="8.7109375" defaultRowHeight="12.75"/>
  <cols>
    <col min="1" max="1" width="7.8515625" style="23" customWidth="1"/>
    <col min="2" max="2" width="90.00390625" style="23" customWidth="1"/>
    <col min="3" max="3" width="33.421875" style="23" customWidth="1"/>
    <col min="4" max="16384" width="8.7109375" style="23" customWidth="1"/>
  </cols>
  <sheetData>
    <row r="1" spans="1:3" ht="34.5" customHeight="1">
      <c r="A1" s="22" t="s">
        <v>0</v>
      </c>
      <c r="B1" s="68" t="s">
        <v>1</v>
      </c>
      <c r="C1" s="68"/>
    </row>
    <row r="2" spans="1:3" ht="15" customHeight="1">
      <c r="A2" s="22" t="s">
        <v>0</v>
      </c>
      <c r="B2" s="22" t="s">
        <v>0</v>
      </c>
      <c r="C2" s="22" t="s">
        <v>0</v>
      </c>
    </row>
    <row r="3" spans="1:3" ht="15" customHeight="1">
      <c r="A3" s="22" t="s">
        <v>0</v>
      </c>
      <c r="B3" s="24" t="s">
        <v>2</v>
      </c>
      <c r="C3" s="22" t="s">
        <v>384</v>
      </c>
    </row>
    <row r="4" spans="1:3" ht="15" customHeight="1">
      <c r="A4" s="22" t="s">
        <v>0</v>
      </c>
      <c r="B4" s="24" t="s">
        <v>3</v>
      </c>
      <c r="C4" s="22">
        <v>5</v>
      </c>
    </row>
    <row r="5" spans="1:3" ht="15" customHeight="1">
      <c r="A5" s="22" t="s">
        <v>0</v>
      </c>
      <c r="B5" s="24" t="s">
        <v>4</v>
      </c>
      <c r="C5" s="22">
        <v>2022</v>
      </c>
    </row>
    <row r="6" spans="1:3" ht="15" customHeight="1">
      <c r="A6" s="22"/>
      <c r="B6" s="22"/>
      <c r="C6" s="22"/>
    </row>
    <row r="7" spans="1:3" ht="15" customHeight="1">
      <c r="A7" s="67" t="s">
        <v>385</v>
      </c>
      <c r="B7" s="67"/>
      <c r="C7" s="67"/>
    </row>
    <row r="8" spans="1:3" ht="15" customHeight="1">
      <c r="A8" s="67" t="s">
        <v>386</v>
      </c>
      <c r="B8" s="67"/>
      <c r="C8" s="67"/>
    </row>
    <row r="9" spans="1:3" ht="15" customHeight="1">
      <c r="A9" s="67" t="s">
        <v>387</v>
      </c>
      <c r="B9" s="67"/>
      <c r="C9" s="67"/>
    </row>
    <row r="10" spans="1:3" ht="15" customHeight="1">
      <c r="A10" s="67" t="s">
        <v>420</v>
      </c>
      <c r="B10" s="67"/>
      <c r="C10" s="67"/>
    </row>
    <row r="11" spans="1:3" ht="15" customHeight="1">
      <c r="A11" s="22"/>
      <c r="B11" s="22"/>
      <c r="C11" s="22"/>
    </row>
    <row r="12" spans="1:3" ht="15" customHeight="1">
      <c r="A12" s="22" t="s">
        <v>0</v>
      </c>
      <c r="B12" s="22" t="s">
        <v>0</v>
      </c>
      <c r="C12" s="22" t="s">
        <v>5</v>
      </c>
    </row>
    <row r="13" spans="1:3" ht="15" customHeight="1">
      <c r="A13" s="25" t="s">
        <v>6</v>
      </c>
      <c r="B13" s="25" t="s">
        <v>7</v>
      </c>
      <c r="C13" s="25" t="s">
        <v>8</v>
      </c>
    </row>
    <row r="14" spans="1:3" ht="15" customHeight="1">
      <c r="A14" s="26" t="s">
        <v>9</v>
      </c>
      <c r="B14" s="27" t="s">
        <v>10</v>
      </c>
      <c r="C14" s="27" t="s">
        <v>11</v>
      </c>
    </row>
    <row r="15" spans="1:3" ht="15" customHeight="1">
      <c r="A15" s="26" t="s">
        <v>12</v>
      </c>
      <c r="B15" s="27" t="s">
        <v>13</v>
      </c>
      <c r="C15" s="27" t="s">
        <v>14</v>
      </c>
    </row>
    <row r="16" spans="1:3" ht="15" customHeight="1">
      <c r="A16" s="26" t="s">
        <v>15</v>
      </c>
      <c r="B16" s="27" t="s">
        <v>16</v>
      </c>
      <c r="C16" s="27" t="s">
        <v>17</v>
      </c>
    </row>
    <row r="17" spans="1:3" ht="15" customHeight="1">
      <c r="A17" s="26" t="s">
        <v>18</v>
      </c>
      <c r="B17" s="27" t="s">
        <v>19</v>
      </c>
      <c r="C17" s="27" t="s">
        <v>20</v>
      </c>
    </row>
    <row r="18" spans="1:3" ht="15" customHeight="1">
      <c r="A18" s="26" t="s">
        <v>21</v>
      </c>
      <c r="B18" s="27" t="s">
        <v>22</v>
      </c>
      <c r="C18" s="27" t="s">
        <v>23</v>
      </c>
    </row>
    <row r="19" spans="1:3" ht="15" customHeight="1">
      <c r="A19" s="26" t="s">
        <v>24</v>
      </c>
      <c r="B19" s="27" t="s">
        <v>25</v>
      </c>
      <c r="C19" s="27" t="s">
        <v>26</v>
      </c>
    </row>
    <row r="20" spans="1:3" ht="15" customHeight="1">
      <c r="A20" s="26" t="s">
        <v>27</v>
      </c>
      <c r="B20" s="27" t="s">
        <v>28</v>
      </c>
      <c r="C20" s="27" t="s">
        <v>29</v>
      </c>
    </row>
    <row r="21" spans="1:3" ht="15" customHeight="1">
      <c r="A21" s="26" t="s">
        <v>30</v>
      </c>
      <c r="B21" s="27" t="s">
        <v>31</v>
      </c>
      <c r="C21" s="27" t="s">
        <v>32</v>
      </c>
    </row>
    <row r="22" spans="1:3" ht="15" customHeight="1">
      <c r="A22" s="26" t="s">
        <v>33</v>
      </c>
      <c r="B22" s="27" t="s">
        <v>34</v>
      </c>
      <c r="C22" s="27" t="s">
        <v>35</v>
      </c>
    </row>
    <row r="23" spans="1:3" ht="15" customHeight="1">
      <c r="A23" s="26" t="s">
        <v>36</v>
      </c>
      <c r="B23" s="27" t="s">
        <v>37</v>
      </c>
      <c r="C23" s="27" t="s">
        <v>38</v>
      </c>
    </row>
    <row r="24" spans="1:3" ht="15" customHeight="1">
      <c r="A24" s="26" t="s">
        <v>39</v>
      </c>
      <c r="B24" s="27" t="s">
        <v>40</v>
      </c>
      <c r="C24" s="27" t="s">
        <v>41</v>
      </c>
    </row>
    <row r="25" spans="1:3" ht="15" customHeight="1">
      <c r="A25" s="26" t="s">
        <v>42</v>
      </c>
      <c r="B25" s="27" t="s">
        <v>43</v>
      </c>
      <c r="C25" s="27" t="s">
        <v>44</v>
      </c>
    </row>
    <row r="26" spans="1:3" ht="15" customHeight="1">
      <c r="A26" s="28" t="s">
        <v>45</v>
      </c>
      <c r="B26" s="22"/>
      <c r="C26" s="22" t="s">
        <v>0</v>
      </c>
    </row>
    <row r="27" spans="1:3" ht="15" customHeight="1">
      <c r="A27" s="22" t="s">
        <v>0</v>
      </c>
      <c r="B27" s="67" t="s">
        <v>46</v>
      </c>
      <c r="C27" s="67"/>
    </row>
    <row r="28" spans="1:3" ht="15" customHeight="1">
      <c r="A28" s="22" t="s">
        <v>0</v>
      </c>
      <c r="B28" s="67" t="s">
        <v>47</v>
      </c>
      <c r="C28" s="67"/>
    </row>
    <row r="29" spans="1:3" ht="15" customHeight="1">
      <c r="A29" s="22" t="s">
        <v>0</v>
      </c>
      <c r="B29" s="22" t="s">
        <v>48</v>
      </c>
      <c r="C29" s="22" t="s">
        <v>0</v>
      </c>
    </row>
    <row r="30" spans="1:3" ht="15" customHeight="1">
      <c r="A30" s="22" t="s">
        <v>0</v>
      </c>
      <c r="B30" s="22" t="s">
        <v>0</v>
      </c>
      <c r="C30" s="22" t="s">
        <v>0</v>
      </c>
    </row>
    <row r="31" spans="1:3" ht="15" customHeight="1">
      <c r="A31" s="22" t="s">
        <v>0</v>
      </c>
      <c r="B31" s="22" t="s">
        <v>0</v>
      </c>
      <c r="C31" s="22" t="s">
        <v>0</v>
      </c>
    </row>
    <row r="32" spans="1:3" ht="15" customHeight="1">
      <c r="A32" s="22" t="s">
        <v>0</v>
      </c>
      <c r="B32" s="29" t="s">
        <v>49</v>
      </c>
      <c r="C32" s="29" t="s">
        <v>50</v>
      </c>
    </row>
    <row r="33" spans="1:3" ht="15" customHeight="1">
      <c r="A33" s="30" t="s">
        <v>0</v>
      </c>
      <c r="B33" s="29" t="s">
        <v>51</v>
      </c>
      <c r="C33" s="29" t="s">
        <v>52</v>
      </c>
    </row>
    <row r="34" spans="1:3" ht="15" customHeight="1">
      <c r="A34" s="22" t="s">
        <v>0</v>
      </c>
      <c r="B34" s="31" t="s">
        <v>53</v>
      </c>
      <c r="C34" s="31" t="s">
        <v>53</v>
      </c>
    </row>
    <row r="35" spans="1:3" ht="15" customHeight="1">
      <c r="A35" s="22" t="s">
        <v>0</v>
      </c>
      <c r="B35" s="31" t="s">
        <v>0</v>
      </c>
      <c r="C35" s="31"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69" t="s">
        <v>6</v>
      </c>
      <c r="B1" s="69" t="s">
        <v>122</v>
      </c>
      <c r="C1" s="69" t="s">
        <v>55</v>
      </c>
      <c r="D1" s="69" t="s">
        <v>56</v>
      </c>
      <c r="E1" s="69"/>
      <c r="F1" s="69" t="s">
        <v>57</v>
      </c>
      <c r="G1" s="69"/>
      <c r="H1" s="69" t="s">
        <v>123</v>
      </c>
    </row>
    <row r="2" spans="1:8" ht="15" customHeight="1">
      <c r="A2" s="69"/>
      <c r="B2" s="69"/>
      <c r="C2" s="69"/>
      <c r="D2" s="2" t="s">
        <v>323</v>
      </c>
      <c r="E2" s="2" t="s">
        <v>329</v>
      </c>
      <c r="F2" s="2" t="s">
        <v>323</v>
      </c>
      <c r="G2" s="2" t="s">
        <v>329</v>
      </c>
      <c r="H2" s="69"/>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69" t="s">
        <v>6</v>
      </c>
      <c r="B1" s="69" t="s">
        <v>362</v>
      </c>
      <c r="C1" s="69" t="s">
        <v>55</v>
      </c>
      <c r="D1" s="69" t="s">
        <v>189</v>
      </c>
      <c r="E1" s="69" t="s">
        <v>190</v>
      </c>
      <c r="F1" s="69"/>
      <c r="G1" s="69" t="s">
        <v>191</v>
      </c>
      <c r="H1" s="69"/>
      <c r="I1" s="69" t="s">
        <v>363</v>
      </c>
    </row>
    <row r="2" spans="1:9" ht="15" customHeight="1">
      <c r="A2" s="69"/>
      <c r="B2" s="69"/>
      <c r="C2" s="69"/>
      <c r="D2" s="69"/>
      <c r="E2" s="2" t="s">
        <v>323</v>
      </c>
      <c r="F2" s="2" t="s">
        <v>329</v>
      </c>
      <c r="G2" s="2" t="s">
        <v>323</v>
      </c>
      <c r="H2" s="2" t="s">
        <v>329</v>
      </c>
      <c r="I2" s="69"/>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{'SheetId':'05a3e0c8-b8c2-4245-bdc5-cb015cdcc9dd','UId':'5086734e-a0d0-4d58-876e-69a858ce276d','Col':4,'Row':3,'Format':'numberic','Value':'12755803163','TargetCode':''}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{'SheetId':'05a3e0c8-b8c2-4245-bdc5-cb015cdcc9dd','UId':'029cf965-9b09-4194-b0b5-4869f2e51d8e','Col':5,'Row':3,'Format':'numberic','Value':'9212473720','TargetCode':''}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{'SheetId':'05a3e0c8-b8c2-4245-bdc5-cb015cdcc9dd','UId':'76760a83-a967-414c-8b46-7968ec2d1f4f','Col':6,'Row':3,'Format':'numberic','Value':'1.57855026892784','TargetCode':''}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{'SheetId':'05a3e0c8-b8c2-4245-bdc5-cb015cdcc9dd','UId':'dc43f576-81ac-4102-908b-35732831f646','Col':4,'Row':4,'Format':'numberic','Value':'11500000000','TargetCode':''}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{'SheetId':'05a3e0c8-b8c2-4245-bdc5-cb015cdcc9dd','UId':'b6d63f69-5de5-4066-bde5-db5fda72fa9d','Col':6,'Row':4,'Format':'numberic','Value':'3.96551724137931','TargetCode':''}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{'SheetId':'05a3e0c8-b8c2-4245-bdc5-cb015cdcc9dd','UId':'a68648a5-a844-412c-a65b-a9af514d131b','Col':4,'Row':5,'Format':'numberic','Value':'1255803163','TargetCode':''}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{'SheetId':'05a3e0c8-b8c2-4245-bdc5-cb015cdcc9dd','UId':'4f9f9fd1-76dc-40b0-988b-79c7f545b69a','Col':5,'Row':5,'Format':'numberic','Value':'9212473720','TargetCode':''}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{'SheetId':'05a3e0c8-b8c2-4245-bdc5-cb015cdcc9dd','UId':'aba4a735-8425-4f46-b0de-610e35905392','Col':6,'Row':5,'Format':'numberic','Value':'0.242399930424176','TargetCode':''}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{'SheetId':'05a3e0c8-b8c2-4245-bdc5-cb015cdcc9dd','UId':'0746f070-e505-4322-84cb-9a1d8e73cd5a','Col':4,'Row':6,'Format':'numberic','Value':'45011527570','TargetCode':''}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{'SheetId':'05a3e0c8-b8c2-4245-bdc5-cb015cdcc9dd','UId':'c504e005-fd02-417d-944f-8b11c9a64007','Col':5,'Row':6,'Format':'numberic','Value':'51368927740','TargetCode':''}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{'SheetId':'05a3e0c8-b8c2-4245-bdc5-cb015cdcc9dd','UId':'3f872c9f-ae3c-432c-a0f7-f248432a33b5','Col':6,'Row':6,'Format':'numberic','Value':'0.733815473538356','TargetCode':''}</v>
      </c>
    </row>
    <row r="16" ht="12.75">
      <c r="A16" t="str">
        <f>CONCATENATE("{'SheetId':'05a3e0c8-b8c2-4245-bdc5-cb015cdcc9dd'",",","'UId':'74747177-3b68-424c-801d-d3b167ddab89'",",'Col':",COLUMN(BCTaiSan_06116!A9),",'Row':",ROW(BCTaiSan_06116!A9),",","'ColDynamic':",COLUMN(BCTaiSan_06116!A9),",","'RowDynamic':",ROW(BCTaiSan_06116!A9),",","'Format':'numberic'",",'Value':'",SUBSTITUTE(BCTaiSan_06116!A9,"'","\'"),"','TargetCode':''}")</f>
        <v>{'SheetId':'05a3e0c8-b8c2-4245-bdc5-cb015cdcc9dd','UId':'74747177-3b68-424c-801d-d3b167ddab89','Col':1,'Row':9,'ColDynamic':1,'RowDynamic':9,'Format':'numberic','Value':' ','TargetCode':''}</v>
      </c>
    </row>
    <row r="17" ht="12.75">
      <c r="A17" t="str">
        <f>CONCATENATE("{'SheetId':'05a3e0c8-b8c2-4245-bdc5-cb015cdcc9dd'",",","'UId':'85403805-b002-45de-9502-edab12beb055'",",'Col':",COLUMN(BCTaiSan_06116!B9),",'Row':",ROW(BCTaiSan_06116!B9),",","'ColDynamic':",COLUMN(BCTaiSan_06116!B9),",","'RowDynamic':",ROW(BCTaiSan_06116!B9),",","'Format':'string'",",'Value':'",SUBSTITUTE(BCTaiSan_06116!B9,"'","\'"),"','TargetCode':''}")</f>
        <v>{'SheetId':'05a3e0c8-b8c2-4245-bdc5-cb015cdcc9dd','UId':'85403805-b002-45de-9502-edab12beb055','Col':2,'Row':9,'ColDynamic':2,'RowDynamic':9,'Format':'string','Value':'Trái phiếu niêm yết','TargetCode':''}</v>
      </c>
    </row>
    <row r="18" ht="12.75">
      <c r="A18" t="str">
        <f>CONCATENATE("{'SheetId':'05a3e0c8-b8c2-4245-bdc5-cb015cdcc9dd'",",","'UId':'4ae0df12-c594-4b96-b84f-7745f928d513'",",'Col':",COLUMN(BCTaiSan_06116!C9),",'Row':",ROW(BCTaiSan_06116!C9),",","'ColDynamic':",COLUMN(BCTaiSan_06116!C9),",","'RowDynamic':",ROW(BCTaiSan_06116!C9),",","'Format':'numberic'",",'Value':'",SUBSTITUTE(BCTaiSan_06116!C9,"'","\'"),"','TargetCode':''}")</f>
        <v>{'SheetId':'05a3e0c8-b8c2-4245-bdc5-cb015cdcc9dd','UId':'4ae0df12-c594-4b96-b84f-7745f928d513','Col':3,'Row':9,'ColDynamic':3,'RowDynamic':9,'Format':'numberic','Value':'2205.2','TargetCode':''}</v>
      </c>
    </row>
    <row r="19" ht="12.75">
      <c r="A19" t="str">
        <f>CONCATENATE("{'SheetId':'05a3e0c8-b8c2-4245-bdc5-cb015cdcc9dd'",",","'UId':'9bac1d95-cff9-4914-b300-7c520e0896d7'",",'Col':",COLUMN(BCTaiSan_06116!D9),",'Row':",ROW(BCTaiSan_06116!D9),",","'ColDynamic':",COLUMN(BCTaiSan_06116!D9),",","'RowDynamic':",ROW(BCTaiSan_06116!D9),",","'Format':'numberic'",",'Value':'",SUBSTITUTE(BCTaiSan_06116!D9,"'","\'"),"','TargetCode':''}")</f>
        <v>{'SheetId':'05a3e0c8-b8c2-4245-bdc5-cb015cdcc9dd','UId':'9bac1d95-cff9-4914-b300-7c520e0896d7','Col':4,'Row':9,'ColDynamic':4,'RowDynamic':9,'Format':'numberic','Value':'7980716370','TargetCode':''}</v>
      </c>
    </row>
    <row r="20" ht="12.75">
      <c r="A20" t="str">
        <f>CONCATENATE("{'SheetId':'05a3e0c8-b8c2-4245-bdc5-cb015cdcc9dd'",",","'UId':'b8654f84-be0d-475d-8ef8-f0856fcbdf23'",",'Col':",COLUMN(BCTaiSan_06116!E9),",'Row':",ROW(BCTaiSan_06116!E9),",","'ColDynamic':",COLUMN(BCTaiSan_06116!E9),",","'RowDynamic':",ROW(BCTaiSan_06116!E9),",","'Format':'numberic'",",'Value':'",SUBSTITUTE(BCTaiSan_06116!E9,"'","\'"),"','TargetCode':''}")</f>
        <v>{'SheetId':'05a3e0c8-b8c2-4245-bdc5-cb015cdcc9dd','UId':'b8654f84-be0d-475d-8ef8-f0856fcbdf23','Col':5,'Row':9,'ColDynamic':5,'RowDynamic':9,'Format':'numberic','Value':'7900239740','TargetCode':''}</v>
      </c>
    </row>
    <row r="21" ht="12.75">
      <c r="A21" t="str">
        <f>CONCATENATE("{'SheetId':'05a3e0c8-b8c2-4245-bdc5-cb015cdcc9dd'",",","'UId':'65a180f5-6323-4ca6-8d60-877e75fa08b1'",",'Col':",COLUMN(BCTaiSan_06116!F9),",'Row':",ROW(BCTaiSan_06116!F9),",","'ColDynamic':",COLUMN(BCTaiSan_06116!F7),",","'RowDynamic':",ROW(BCTaiSan_06116!F7),",","'Format':'numberic'",",'Value':'",SUBSTITUTE(BCTaiSan_06116!F9,"'","\'"),"','TargetCode':''}")</f>
        <v>{'SheetId':'05a3e0c8-b8c2-4245-bdc5-cb015cdcc9dd','UId':'65a180f5-6323-4ca6-8d60-877e75fa08b1','Col':6,'Row':9,'ColDynamic':6,'RowDynamic':7,'Format':'numberic','Value':'0.830887836256594','TargetCode':''}</v>
      </c>
    </row>
    <row r="22" ht="12.75">
      <c r="A22" t="str">
        <f>CONCATENATE("{'SheetId':'05a3e0c8-b8c2-4245-bdc5-cb015cdcc9dd'",",","'UId':'1af5eca8-2cc5-421d-9386-73cea0ed87a4'",",'Col':",COLUMN(BCTaiSan_06116!D10),",'Row':",ROW(BCTaiSan_06116!D10),",","'Format':'numberic'",",'Value':'",SUBSTITUTE(BCTaiSan_06116!D10,"'","\'"),"','TargetCode':''}")</f>
        <v>{'SheetId':'05a3e0c8-b8c2-4245-bdc5-cb015cdcc9dd','UId':'1af5eca8-2cc5-421d-9386-73cea0ed87a4','Col':4,'Row':10,'Format':'numberic','Value':' ','TargetCode':''}</v>
      </c>
    </row>
    <row r="23" ht="12.75">
      <c r="A23" t="str">
        <f>CONCATENATE("{'SheetId':'05a3e0c8-b8c2-4245-bdc5-cb015cdcc9dd'",",","'UId':'e890b074-fbc2-483a-827e-af6444b868eb'",",'Col':",COLUMN(BCTaiSan_06116!E10),",'Row':",ROW(BCTaiSan_06116!E10),",","'Format':'numberic'",",'Value':'",SUBSTITUTE(BCTaiSan_06116!E10,"'","\'"),"','TargetCode':''}")</f>
        <v>{'SheetId':'05a3e0c8-b8c2-4245-bdc5-cb015cdcc9dd','UId':'e890b074-fbc2-483a-827e-af6444b868eb','Col':5,'Row':10,'Format':'numberic','Value':' ','TargetCode':''}</v>
      </c>
    </row>
    <row r="24" ht="12.75">
      <c r="A24" t="str">
        <f>CONCATENATE("{'SheetId':'05a3e0c8-b8c2-4245-bdc5-cb015cdcc9dd'",",","'UId':'be282106-3c34-42de-aecf-de0bcbe56ec2'",",'Col':",COLUMN(BCTaiSan_06116!F10),",'Row':",ROW(BCTaiSan_06116!F10),",","'Format':'numberic'",",'Value':'",SUBSTITUTE(BCTaiSan_06116!F10,"'","\'"),"','TargetCode':''}")</f>
        <v>{'SheetId':'05a3e0c8-b8c2-4245-bdc5-cb015cdcc9dd','UId':'be282106-3c34-42de-aecf-de0bcbe56ec2','Col':6,'Row':10,'Format':'numberic','Value':'','TargetCode':''}</v>
      </c>
    </row>
    <row r="25" ht="12.75">
      <c r="A25" t="str">
        <f>CONCATENATE("{'SheetId':'05a3e0c8-b8c2-4245-bdc5-cb015cdcc9dd'",",","'UId':'10b5c8b1-37e2-4776-9f56-6cca79e0d4a9'",",'Col':",COLUMN(BCTaiSan_06116!D11),",'Row':",ROW(BCTaiSan_06116!D11),",","'Format':'numberic'",",'Value':'",SUBSTITUTE(BCTaiSan_06116!D11,"'","\'"),"','TargetCode':''}")</f>
        <v>{'SheetId':'05a3e0c8-b8c2-4245-bdc5-cb015cdcc9dd','UId':'10b5c8b1-37e2-4776-9f56-6cca79e0d4a9','Col':4,'Row':11,'Format':'numberic','Value':'','TargetCode':''}</v>
      </c>
    </row>
    <row r="26" ht="12.75">
      <c r="A26" t="str">
        <f>CONCATENATE("{'SheetId':'05a3e0c8-b8c2-4245-bdc5-cb015cdcc9dd'",",","'UId':'1ca1dcdb-eb45-445e-a550-2d00bfa4f25d'",",'Col':",COLUMN(BCTaiSan_06116!E11),",'Row':",ROW(BCTaiSan_06116!E11),",","'Format':'numberic'",",'Value':'",SUBSTITUTE(BCTaiSan_06116!E11,"'","\'"),"','TargetCode':''}")</f>
        <v>{'SheetId':'05a3e0c8-b8c2-4245-bdc5-cb015cdcc9dd','UId':'1ca1dcdb-eb45-445e-a550-2d00bfa4f25d','Col':5,'Row':11,'Format':'numberic','Value':'','TargetCode':''}</v>
      </c>
    </row>
    <row r="27" ht="12.75">
      <c r="A27" t="str">
        <f>CONCATENATE("{'SheetId':'05a3e0c8-b8c2-4245-bdc5-cb015cdcc9dd'",",","'UId':'fb423272-1490-4ec6-a473-7bc0946478a3'",",'Col':",COLUMN(BCTaiSan_06116!F11),",'Row':",ROW(BCTaiSan_06116!F11),",","'Format':'numberic'",",'Value':'",SUBSTITUTE(BCTaiSan_06116!F11,"'","\'"),"','TargetCode':''}")</f>
        <v>{'SheetId':'05a3e0c8-b8c2-4245-bdc5-cb015cdcc9dd','UId':'fb423272-1490-4ec6-a473-7bc0946478a3','Col':6,'Row':11,'Format':'numberic','Value':'0','TargetCode':''}</v>
      </c>
    </row>
    <row r="28" ht="12.75">
      <c r="A28" t="str">
        <f>CONCATENATE("{'SheetId':'05a3e0c8-b8c2-4245-bdc5-cb015cdcc9dd'",",","'UId':'53b62615-2ee9-424b-abdb-a9f37d45adeb'",",'Col':",COLUMN(BCTaiSan_06116!D12),",'Row':",ROW(BCTaiSan_06116!D12),",","'Format':'numberic'",",'Value':'",SUBSTITUTE(BCTaiSan_06116!D12,"'","\'"),"','TargetCode':''}")</f>
        <v>{'SheetId':'05a3e0c8-b8c2-4245-bdc5-cb015cdcc9dd','UId':'53b62615-2ee9-424b-abdb-a9f37d45adeb','Col':4,'Row':12,'Format':'numberic','Value':'121756987','TargetCode':''}</v>
      </c>
    </row>
    <row r="29" ht="12.75">
      <c r="A29" t="str">
        <f>CONCATENATE("{'SheetId':'05a3e0c8-b8c2-4245-bdc5-cb015cdcc9dd'",",","'UId':'7d8a49a6-8e34-4a45-8cfa-28e3004914a3'",",'Col':",COLUMN(BCTaiSan_06116!E12),",'Row':",ROW(BCTaiSan_06116!E12),",","'Format':'numberic'",",'Value':'",SUBSTITUTE(BCTaiSan_06116!E12,"'","\'"),"','TargetCode':''}")</f>
        <v>{'SheetId':'05a3e0c8-b8c2-4245-bdc5-cb015cdcc9dd','UId':'7d8a49a6-8e34-4a45-8cfa-28e3004914a3','Col':5,'Row':12,'Format':'numberic','Value':'146972329','TargetCode':''}</v>
      </c>
    </row>
    <row r="30" ht="12.75">
      <c r="A30" t="str">
        <f>CONCATENATE("{'SheetId':'05a3e0c8-b8c2-4245-bdc5-cb015cdcc9dd'",",","'UId':'af3460a7-973f-4fd3-96ef-0594dd487d70'",",'Col':",COLUMN(BCTaiSan_06116!F12),",'Row':",ROW(BCTaiSan_06116!F12),",","'Format':'numberic'",",'Value':'",SUBSTITUTE(BCTaiSan_06116!F12,"'","\'"),"','TargetCode':''}")</f>
        <v>{'SheetId':'05a3e0c8-b8c2-4245-bdc5-cb015cdcc9dd','UId':'af3460a7-973f-4fd3-96ef-0594dd487d70','Col':6,'Row':12,'Format':'numberic','Value':'0.512999785112824','TargetCode':''}</v>
      </c>
    </row>
    <row r="31" ht="12.75">
      <c r="A31" t="str">
        <f>CONCATENATE("{'SheetId':'05a3e0c8-b8c2-4245-bdc5-cb015cdcc9dd'",",","'UId':'84f01634-93af-47e4-8c10-02450a5caa19'",",'Col':",COLUMN(BCTaiSan_06116!D13),",'Row':",ROW(BCTaiSan_06116!D13),",","'Format':'numberic'",",'Value':'",SUBSTITUTE(BCTaiSan_06116!D13,"'","\'"),"','TargetCode':''}")</f>
        <v>{'SheetId':'05a3e0c8-b8c2-4245-bdc5-cb015cdcc9dd','UId':'84f01634-93af-47e4-8c10-02450a5caa19','Col':4,'Row':13,'Format':'numberic','Value':' ','TargetCode':''}</v>
      </c>
    </row>
    <row r="32" ht="12.75">
      <c r="A32" t="str">
        <f>CONCATENATE("{'SheetId':'05a3e0c8-b8c2-4245-bdc5-cb015cdcc9dd'",",","'UId':'1e02806d-2fd7-46f9-88b3-a19fa7014226'",",'Col':",COLUMN(BCTaiSan_06116!E13),",'Row':",ROW(BCTaiSan_06116!E13),",","'Format':'numberic'",",'Value':'",SUBSTITUTE(BCTaiSan_06116!E13,"'","\'"),"','TargetCode':''}")</f>
        <v>{'SheetId':'05a3e0c8-b8c2-4245-bdc5-cb015cdcc9dd','UId':'1e02806d-2fd7-46f9-88b3-a19fa7014226','Col':5,'Row':13,'Format':'numberic','Value':' ','TargetCode':''}</v>
      </c>
    </row>
    <row r="33" ht="12.75">
      <c r="A33" t="str">
        <f>CONCATENATE("{'SheetId':'05a3e0c8-b8c2-4245-bdc5-cb015cdcc9dd'",",","'UId':'216e6131-7846-4eb4-94c2-e8c500eb3be4'",",'Col':",COLUMN(BCTaiSan_06116!F13),",'Row':",ROW(BCTaiSan_06116!F13),",","'Format':'numberic'",",'Value':'",SUBSTITUTE(BCTaiSan_06116!F13,"'","\'"),"','TargetCode':''}")</f>
        <v>{'SheetId':'05a3e0c8-b8c2-4245-bdc5-cb015cdcc9dd','UId':'216e6131-7846-4eb4-94c2-e8c500eb3be4','Col':6,'Row':13,'Format':'numberic','Value':'','TargetCode':''}</v>
      </c>
    </row>
    <row r="34" ht="12.75">
      <c r="A34" t="str">
        <f>CONCATENATE("{'SheetId':'05a3e0c8-b8c2-4245-bdc5-cb015cdcc9dd'",",","'UId':'f00d4389-24d6-46ef-b84c-b255b38d6112'",",'Col':",COLUMN(BCTaiSan_06116!A15),",'Row':",ROW(BCTaiSan_06116!A15),",","'ColDynamic':",COLUMN(BCTaiSan_06116!A15),",","'RowDynamic':",ROW(BCTaiSan_06116!A15),",","'Format':'numberic'",",'Value':'",SUBSTITUTE(BCTaiSan_06116!A15,"'","\'"),"','TargetCode':''}")</f>
        <v>{'SheetId':'05a3e0c8-b8c2-4245-bdc5-cb015cdcc9dd','UId':'f00d4389-24d6-46ef-b84c-b255b38d6112','Col':1,'Row':15,'ColDynamic':1,'RowDynamic':15,'Format':'numberic','Value':' ','TargetCode':''}</v>
      </c>
    </row>
    <row r="35" ht="12.75">
      <c r="A35" t="str">
        <f>CONCATENATE("{'SheetId':'05a3e0c8-b8c2-4245-bdc5-cb015cdcc9dd'",",","'UId':'8029d3f9-9963-49f6-8017-ad2247892dec'",",'Col':",COLUMN(BCTaiSan_06116!B15),",'Row':",ROW(BCTaiSan_06116!B15),",","'ColDynamic':",COLUMN(BCTaiSan_06116!B15),",","'RowDynamic':",ROW(BCTaiSan_06116!B15),",","'Format':'string'",",'Value':'",SUBSTITUTE(BCTaiSan_06116!B15,"'","\'"),"','TargetCode':''}")</f>
        <v>{'SheetId':'05a3e0c8-b8c2-4245-bdc5-cb015cdcc9dd','UId':'8029d3f9-9963-49f6-8017-ad2247892dec','Col':2,'Row':15,'ColDynamic':2,'RowDynamic':15,'Format':'string','Value':'...','TargetCode':''}</v>
      </c>
    </row>
    <row r="36" ht="12.75">
      <c r="A36" t="str">
        <f>CONCATENATE("{'SheetId':'05a3e0c8-b8c2-4245-bdc5-cb015cdcc9dd'",",","'UId':'6de69714-5551-4614-bd61-b59346d49d31'",",'Col':",COLUMN(BCTaiSan_06116!C15),",'Row':",ROW(BCTaiSan_06116!C15),",","'ColDynamic':",COLUMN(BCTaiSan_06116!C15),",","'RowDynamic':",ROW(BCTaiSan_06116!C15),",","'Format':'numberic'",",'Value':'",SUBSTITUTE(BCTaiSan_06116!C15,"'","\'"),"','TargetCode':''}")</f>
        <v>{'SheetId':'05a3e0c8-b8c2-4245-bdc5-cb015cdcc9dd','UId':'6de69714-5551-4614-bd61-b59346d49d31','Col':3,'Row':15,'ColDynamic':3,'RowDynamic':15,'Format':'numberic','Value':'','TargetCode':''}</v>
      </c>
    </row>
    <row r="37" ht="12.75">
      <c r="A37" t="str">
        <f>CONCATENATE("{'SheetId':'05a3e0c8-b8c2-4245-bdc5-cb015cdcc9dd'",",","'UId':'0b6e0da5-2823-49c8-80df-d27664af4744'",",'Col':",COLUMN(BCTaiSan_06116!D15),",'Row':",ROW(BCTaiSan_06116!D15),",","'ColDynamic':",COLUMN(BCTaiSan_06116!D15),",","'RowDynamic':",ROW(BCTaiSan_06116!D15),",","'Format':'numberic'",",'Value':'",SUBSTITUTE(BCTaiSan_06116!D15,"'","\'"),"','TargetCode':''}")</f>
        <v>{'SheetId':'05a3e0c8-b8c2-4245-bdc5-cb015cdcc9dd','UId':'0b6e0da5-2823-49c8-80df-d27664af4744','Col':4,'Row':15,'ColDynamic':4,'RowDynamic':15,'Format':'numberic','Value':' ','TargetCode':''}</v>
      </c>
    </row>
    <row r="38" ht="12.75">
      <c r="A38" t="str">
        <f>CONCATENATE("{'SheetId':'05a3e0c8-b8c2-4245-bdc5-cb015cdcc9dd'",",","'UId':'d9504a64-da4c-4866-b916-b94827151f1d'",",'Col':",COLUMN(BCTaiSan_06116!E15),",'Row':",ROW(BCTaiSan_06116!E15),",","'ColDynamic':",COLUMN(BCTaiSan_06116!E15),",","'RowDynamic':",ROW(BCTaiSan_06116!E15),",","'Format':'numberic'",",'Value':'",SUBSTITUTE(BCTaiSan_06116!E15,"'","\'"),"','TargetCode':''}")</f>
        <v>{'SheetId':'05a3e0c8-b8c2-4245-bdc5-cb015cdcc9dd','UId':'d9504a64-da4c-4866-b916-b94827151f1d','Col':5,'Row':15,'ColDynamic':5,'RowDynamic':15,'Format':'numberic','Value':' ','TargetCode':''}</v>
      </c>
    </row>
    <row r="39" ht="12.75">
      <c r="A39" t="str">
        <f>CONCATENATE("{'SheetId':'05a3e0c8-b8c2-4245-bdc5-cb015cdcc9dd'",",","'UId':'035ad208-7122-4bbb-9705-535ddfe1c24f'",",'Col':",COLUMN(BCTaiSan_06116!F15),",'Row':",ROW(BCTaiSan_06116!F15),",","'ColDynamic':",COLUMN(BCTaiSan_06116!F14),",","'RowDynamic':",ROW(BCTaiSan_06116!F14),",","'Format':'numberic'",",'Value':'",SUBSTITUTE(BCTaiSan_06116!F15,"'","\'"),"','TargetCode':''}")</f>
        <v>{'SheetId':'05a3e0c8-b8c2-4245-bdc5-cb015cdcc9dd','UId':'035ad208-7122-4bbb-9705-535ddfe1c24f','Col':6,'Row':15,'ColDynamic':6,'RowDynamic':14,'Format':'numberic','Value':'','TargetCode':''}</v>
      </c>
    </row>
    <row r="40" ht="12.75">
      <c r="A40" t="str">
        <f>CONCATENATE("{'SheetId':'05a3e0c8-b8c2-4245-bdc5-cb015cdcc9dd'",",","'UId':'280c9954-a84f-4650-8950-11fdd4a9c3e8'",",'Col':",COLUMN(BCTaiSan_06116!D16),",'Row':",ROW(BCTaiSan_06116!D16),",","'Format':'numberic'",",'Value':'",SUBSTITUTE(BCTaiSan_06116!D16,"'","\'"),"','TargetCode':''}")</f>
        <v>{'SheetId':'05a3e0c8-b8c2-4245-bdc5-cb015cdcc9dd','UId':'280c9954-a84f-4650-8950-11fdd4a9c3e8','Col':4,'Row':16,'Format':'numberic','Value':' ','TargetCode':''}</v>
      </c>
    </row>
    <row r="41" ht="12.75">
      <c r="A41" t="str">
        <f>CONCATENATE("{'SheetId':'05a3e0c8-b8c2-4245-bdc5-cb015cdcc9dd'",",","'UId':'eada7c25-d8ea-4e2b-a020-6a503e31332f'",",'Col':",COLUMN(BCTaiSan_06116!E16),",'Row':",ROW(BCTaiSan_06116!E16),",","'Format':'numberic'",",'Value':'",SUBSTITUTE(BCTaiSan_06116!E16,"'","\'"),"','TargetCode':''}")</f>
        <v>{'SheetId':'05a3e0c8-b8c2-4245-bdc5-cb015cdcc9dd','UId':'eada7c25-d8ea-4e2b-a020-6a503e31332f','Col':5,'Row':16,'Format':'numberic','Value':' ','TargetCode':''}</v>
      </c>
    </row>
    <row r="42" ht="12.75">
      <c r="A42" t="str">
        <f>CONCATENATE("{'SheetId':'05a3e0c8-b8c2-4245-bdc5-cb015cdcc9dd'",",","'UId':'55964ce1-d6cc-4485-a817-49c1edd96aea'",",'Col':",COLUMN(BCTaiSan_06116!F16),",'Row':",ROW(BCTaiSan_06116!F16),",","'Format':'numberic'",",'Value':'",SUBSTITUTE(BCTaiSan_06116!F16,"'","\'"),"','TargetCode':''}")</f>
        <v>{'SheetId':'05a3e0c8-b8c2-4245-bdc5-cb015cdcc9dd','UId':'55964ce1-d6cc-4485-a817-49c1edd96aea','Col':6,'Row':16,'Format':'numberic','Value':'','TargetCode':''}</v>
      </c>
    </row>
    <row r="43" ht="12.75">
      <c r="A43" t="str">
        <f>CONCATENATE("{'SheetId':'05a3e0c8-b8c2-4245-bdc5-cb015cdcc9dd'",",","'UId':'7c844cf2-d9f0-4598-8de4-f350c98010c7'",",'Col':",COLUMN(BCTaiSan_06116!A18),",'Row':",ROW(BCTaiSan_06116!A18),",","'ColDynamic':",COLUMN(BCTaiSan_06116!A18),",","'RowDynamic':",ROW(BCTaiSan_06116!A18),",","'Format':'numberic'",",'Value':'",SUBSTITUTE(BCTaiSan_06116!A18,"'","\'"),"','TargetCode':''}")</f>
        <v>{'SheetId':'05a3e0c8-b8c2-4245-bdc5-cb015cdcc9dd','UId':'7c844cf2-d9f0-4598-8de4-f350c98010c7','Col':1,'Row':18,'ColDynamic':1,'RowDynamic':18,'Format':'numberic','Value':' ','TargetCode':''}</v>
      </c>
    </row>
    <row r="44" ht="12.75">
      <c r="A44" t="str">
        <f>CONCATENATE("{'SheetId':'05a3e0c8-b8c2-4245-bdc5-cb015cdcc9dd'",",","'UId':'3335b12e-e7c2-4c89-914a-32f761e8f3ff'",",'Col':",COLUMN(BCTaiSan_06116!B18),",'Row':",ROW(BCTaiSan_06116!B18),",","'ColDynamic':",COLUMN(BCTaiSan_06116!B18),",","'RowDynamic':",ROW(BCTaiSan_06116!B18),",","'Format':'string'",",'Value':'",SUBSTITUTE(BCTaiSan_06116!B18,"'","\'"),"','TargetCode':''}")</f>
        <v>{'SheetId':'05a3e0c8-b8c2-4245-bdc5-cb015cdcc9dd','UId':'3335b12e-e7c2-4c89-914a-32f761e8f3ff','Col':2,'Row':18,'ColDynamic':2,'RowDynamic':18,'Format':'string','Value':'...','TargetCode':''}</v>
      </c>
    </row>
    <row r="45" ht="12.75">
      <c r="A45" t="str">
        <f>CONCATENATE("{'SheetId':'05a3e0c8-b8c2-4245-bdc5-cb015cdcc9dd'",",","'UId':'eb9af731-a3bb-4bf9-b037-b5e346ba9e72'",",'Col':",COLUMN(BCTaiSan_06116!C18),",'Row':",ROW(BCTaiSan_06116!C18),",","'ColDynamic':",COLUMN(BCTaiSan_06116!C18),",","'RowDynamic':",ROW(BCTaiSan_06116!C18),",","'Format':'numberic'",",'Value':'",SUBSTITUTE(BCTaiSan_06116!C18,"'","\'"),"','TargetCode':''}")</f>
        <v>{'SheetId':'05a3e0c8-b8c2-4245-bdc5-cb015cdcc9dd','UId':'eb9af731-a3bb-4bf9-b037-b5e346ba9e72','Col':3,'Row':18,'ColDynamic':3,'RowDynamic':18,'Format':'numberic','Value':'','TargetCode':''}</v>
      </c>
    </row>
    <row r="46" ht="12.75">
      <c r="A46" t="str">
        <f>CONCATENATE("{'SheetId':'05a3e0c8-b8c2-4245-bdc5-cb015cdcc9dd'",",","'UId':'d6552d87-9986-4ee2-8bca-c8164e4bf70d'",",'Col':",COLUMN(BCTaiSan_06116!D18),",'Row':",ROW(BCTaiSan_06116!D18),",","'ColDynamic':",COLUMN(BCTaiSan_06116!D18),",","'RowDynamic':",ROW(BCTaiSan_06116!D18),",","'Format':'numberic'",",'Value':'",SUBSTITUTE(BCTaiSan_06116!D18,"'","\'"),"','TargetCode':''}")</f>
        <v>{'SheetId':'05a3e0c8-b8c2-4245-bdc5-cb015cdcc9dd','UId':'d6552d87-9986-4ee2-8bca-c8164e4bf70d','Col':4,'Row':18,'ColDynamic':4,'RowDynamic':18,'Format':'numberic','Value':' ','TargetCode':''}</v>
      </c>
    </row>
    <row r="47" ht="12.75">
      <c r="A47" t="str">
        <f>CONCATENATE("{'SheetId':'05a3e0c8-b8c2-4245-bdc5-cb015cdcc9dd'",",","'UId':'1907421d-5e2b-48f4-9488-1672141ee50f'",",'Col':",COLUMN(BCTaiSan_06116!E18),",'Row':",ROW(BCTaiSan_06116!E18),",","'ColDynamic':",COLUMN(BCTaiSan_06116!E18),",","'RowDynamic':",ROW(BCTaiSan_06116!E18),",","'Format':'numberic'",",'Value':'",SUBSTITUTE(BCTaiSan_06116!E18,"'","\'"),"','TargetCode':''}")</f>
        <v>{'SheetId':'05a3e0c8-b8c2-4245-bdc5-cb015cdcc9dd','UId':'1907421d-5e2b-48f4-9488-1672141ee50f','Col':5,'Row':18,'ColDynamic':5,'RowDynamic':18,'Format':'numberic','Value':' ','TargetCode':''}</v>
      </c>
    </row>
    <row r="48" ht="12.75">
      <c r="A48" t="str">
        <f>CONCATENATE("{'SheetId':'05a3e0c8-b8c2-4245-bdc5-cb015cdcc9dd'",",","'UId':'e89baa38-f756-4f7e-bbac-40c57c7c6e00'",",'Col':",COLUMN(BCTaiSan_06116!F18),",'Row':",ROW(BCTaiSan_06116!F18),",","'ColDynamic':",COLUMN(BCTaiSan_06116!F17),",","'RowDynamic':",ROW(BCTaiSan_06116!F17),",","'Format':'numberic'",",'Value':'",SUBSTITUTE(BCTaiSan_06116!F18,"'","\'"),"','TargetCode':''}")</f>
        <v>{'SheetId':'05a3e0c8-b8c2-4245-bdc5-cb015cdcc9dd','UId':'e89baa38-f756-4f7e-bbac-40c57c7c6e00','Col':6,'Row':18,'ColDynamic':6,'RowDynamic':17,'Format':'numberic','Value':'','TargetCode':''}</v>
      </c>
    </row>
    <row r="49" ht="12.75">
      <c r="A49" t="str">
        <f>CONCATENATE("{'SheetId':'05a3e0c8-b8c2-4245-bdc5-cb015cdcc9dd'",",","'UId':'bf9262a8-27c7-4fec-8b63-7915d0356d2c'",",'Col':",COLUMN(BCTaiSan_06116!D19),",'Row':",ROW(BCTaiSan_06116!D19),",","'Format':'numberic'",",'Value':'",SUBSTITUTE(BCTaiSan_06116!D19,"'","\'"),"','TargetCode':''}")</f>
        <v>{'SheetId':'05a3e0c8-b8c2-4245-bdc5-cb015cdcc9dd','UId':'bf9262a8-27c7-4fec-8b63-7915d0356d2c','Col':4,'Row':19,'Format':'numberic','Value':'8794524','TargetCode':''}</v>
      </c>
    </row>
    <row r="50" ht="12.75">
      <c r="A50" t="str">
        <f>CONCATENATE("{'SheetId':'05a3e0c8-b8c2-4245-bdc5-cb015cdcc9dd'",",","'UId':'adecbbe7-cc33-4dd4-9f55-02a7cf5dd3ff'",",'Col':",COLUMN(BCTaiSan_06116!E19),",'Row':",ROW(BCTaiSan_06116!E19),",","'Format':'numberic'",",'Value':'",SUBSTITUTE(BCTaiSan_06116!E19,"'","\'"),"','TargetCode':''}")</f>
        <v>{'SheetId':'05a3e0c8-b8c2-4245-bdc5-cb015cdcc9dd','UId':'adecbbe7-cc33-4dd4-9f55-02a7cf5dd3ff','Col':5,'Row':19,'Format':'numberic','Value':'10068497','TargetCode':''}</v>
      </c>
    </row>
    <row r="51" ht="12.75">
      <c r="A51" t="str">
        <f>CONCATENATE("{'SheetId':'05a3e0c8-b8c2-4245-bdc5-cb015cdcc9dd'",",","'UId':'c23a4c12-568c-41e9-ad0d-ea8667b24dfd'",",'Col':",COLUMN(BCTaiSan_06116!F19),",'Row':",ROW(BCTaiSan_06116!F19),",","'Format':'numberic'",",'Value':'",SUBSTITUTE(BCTaiSan_06116!F19,"'","\'"),"','TargetCode':''}")</f>
        <v>{'SheetId':'05a3e0c8-b8c2-4245-bdc5-cb015cdcc9dd','UId':'c23a4c12-568c-41e9-ad0d-ea8667b24dfd','Col':6,'Row':19,'Format':'numberic','Value':'0.999999886292892','TargetCode':''}</v>
      </c>
    </row>
    <row r="52" ht="12.75">
      <c r="A52" t="str">
        <f>CONCATENATE("{'SheetId':'05a3e0c8-b8c2-4245-bdc5-cb015cdcc9dd'",",","'UId':'3a5dbe8a-a5bb-4660-a022-4ff64633e32c'",",'Col':",COLUMN(BCTaiSan_06116!A21),",'Row':",ROW(BCTaiSan_06116!A21),",","'ColDynamic':",COLUMN(BCTaiSan_06116!A21),",","'RowDynamic':",ROW(BCTaiSan_06116!A21),",","'Format':'numberic'",",'Value':'",SUBSTITUTE(BCTaiSan_06116!A21,"'","\'"),"','TargetCode':''}")</f>
        <v>{'SheetId':'05a3e0c8-b8c2-4245-bdc5-cb015cdcc9dd','UId':'3a5dbe8a-a5bb-4660-a022-4ff64633e32c','Col':1,'Row':21,'ColDynamic':1,'RowDynamic':21,'Format':'numberic','Value':'','TargetCode':''}</v>
      </c>
    </row>
    <row r="53" ht="12.75">
      <c r="A53" t="str">
        <f>CONCATENATE("{'SheetId':'05a3e0c8-b8c2-4245-bdc5-cb015cdcc9dd'",",","'UId':'4ef5a6e7-2d37-4db6-8cfc-6ddd958d57e6'",",'Col':",COLUMN(BCTaiSan_06116!B21),",'Row':",ROW(BCTaiSan_06116!B21),",","'ColDynamic':",COLUMN(BCTaiSan_06116!B21),",","'RowDynamic':",ROW(BCTaiSan_06116!B21),",","'Format':'string'",",'Value':'",SUBSTITUTE(BCTaiSan_06116!B21,"'","\'"),"','TargetCode':''}")</f>
        <v>{'SheetId':'05a3e0c8-b8c2-4245-bdc5-cb015cdcc9dd','UId':'4ef5a6e7-2d37-4db6-8cfc-6ddd958d57e6','Col':2,'Row':21,'ColDynamic':2,'RowDynamic':21,'Format':'string','Value':'...','TargetCode':''}</v>
      </c>
    </row>
    <row r="54" ht="12.75">
      <c r="A54" t="str">
        <f>CONCATENATE("{'SheetId':'05a3e0c8-b8c2-4245-bdc5-cb015cdcc9dd'",",","'UId':'c2e6b08b-c6e9-42d3-90cd-afbc67b815fb'",",'Col':",COLUMN(BCTaiSan_06116!C21),",'Row':",ROW(BCTaiSan_06116!C21),",","'ColDynamic':",COLUMN(BCTaiSan_06116!C21),",","'RowDynamic':",ROW(BCTaiSan_06116!C21),",","'Format':'numberic'",",'Value':'",SUBSTITUTE(BCTaiSan_06116!C21,"'","\'"),"','TargetCode':''}")</f>
        <v>{'SheetId':'05a3e0c8-b8c2-4245-bdc5-cb015cdcc9dd','UId':'c2e6b08b-c6e9-42d3-90cd-afbc67b815fb','Col':3,'Row':21,'ColDynamic':3,'RowDynamic':21,'Format':'numberic','Value':'','TargetCode':''}</v>
      </c>
    </row>
    <row r="55" ht="12.75">
      <c r="A55" t="str">
        <f>CONCATENATE("{'SheetId':'05a3e0c8-b8c2-4245-bdc5-cb015cdcc9dd'",",","'UId':'74b4ba21-1763-4df9-9082-cd41ec9ee4cb'",",'Col':",COLUMN(BCTaiSan_06116!D21),",'Row':",ROW(BCTaiSan_06116!D21),",","'ColDynamic':",COLUMN(BCTaiSan_06116!D21),",","'RowDynamic':",ROW(BCTaiSan_06116!D21),",","'Format':'numberic'",",'Value':'",SUBSTITUTE(BCTaiSan_06116!D21,"'","\'"),"','TargetCode':''}")</f>
        <v>{'SheetId':'05a3e0c8-b8c2-4245-bdc5-cb015cdcc9dd','UId':'74b4ba21-1763-4df9-9082-cd41ec9ee4cb','Col':4,'Row':21,'ColDynamic':4,'RowDynamic':21,'Format':'numberic','Value':'','TargetCode':''}</v>
      </c>
    </row>
    <row r="56" ht="12.75">
      <c r="A56" t="str">
        <f>CONCATENATE("{'SheetId':'05a3e0c8-b8c2-4245-bdc5-cb015cdcc9dd'",",","'UId':'04481fe7-fb11-470b-bd7e-6ceed8478463'",",'Col':",COLUMN(BCTaiSan_06116!E21),",'Row':",ROW(BCTaiSan_06116!E21),",","'ColDynamic':",COLUMN(BCTaiSan_06116!E21),",","'RowDynamic':",ROW(BCTaiSan_06116!E21),",","'Format':'numberic'",",'Value':'",SUBSTITUTE(BCTaiSan_06116!E21,"'","\'"),"','TargetCode':''}")</f>
        <v>{'SheetId':'05a3e0c8-b8c2-4245-bdc5-cb015cdcc9dd','UId':'04481fe7-fb11-470b-bd7e-6ceed8478463','Col':5,'Row':21,'ColDynamic':5,'RowDynamic':21,'Format':'numberic','Value':'','TargetCode':''}</v>
      </c>
    </row>
    <row r="57" ht="12.75">
      <c r="A57" t="str">
        <f>CONCATENATE("{'SheetId':'05a3e0c8-b8c2-4245-bdc5-cb015cdcc9dd'",",","'UId':'48f9fc47-9ffb-4e66-ab17-0f79ee8bd0f6'",",'Col':",COLUMN(BCTaiSan_06116!F21),",'Row':",ROW(BCTaiSan_06116!F21),",","'ColDynamic':",COLUMN(BCTaiSan_06116!F20),",","'RowDynamic':",ROW(BCTaiSan_06116!F20),",","'Format':'numberic'",",'Value':'",SUBSTITUTE(BCTaiSan_06116!F21,"'","\'"),"','TargetCode':''}")</f>
        <v>{'SheetId':'05a3e0c8-b8c2-4245-bdc5-cb015cdcc9dd','UId':'48f9fc47-9ffb-4e66-ab17-0f79ee8bd0f6','Col':6,'Row':21,'ColDynamic':6,'RowDynamic':20,'Format':'numberic','Value':'','TargetCode':''}</v>
      </c>
    </row>
    <row r="58" ht="12.75">
      <c r="A58" t="str">
        <f>CONCATENATE("{'SheetId':'05a3e0c8-b8c2-4245-bdc5-cb015cdcc9dd'",",","'UId':'84b0df7d-89c8-4f25-bffe-7dc20e7801a6'",",'Col':",COLUMN(BCTaiSan_06116!D22),",'Row':",ROW(BCTaiSan_06116!D22),",","'Format':'numberic'",",'Value':'",SUBSTITUTE(BCTaiSan_06116!D22,"'","\'"),"','TargetCode':''}")</f>
        <v>{'SheetId':'05a3e0c8-b8c2-4245-bdc5-cb015cdcc9dd','UId':'84b0df7d-89c8-4f25-bffe-7dc20e7801a6','Col':4,'Row':22,'Format':'numberic','Value':' ','TargetCode':''}</v>
      </c>
    </row>
    <row r="59" ht="12.75">
      <c r="A59" t="str">
        <f>CONCATENATE("{'SheetId':'05a3e0c8-b8c2-4245-bdc5-cb015cdcc9dd'",",","'UId':'e1a4ea63-f89b-43bf-96d7-5098ca6737bc'",",'Col':",COLUMN(BCTaiSan_06116!E22),",'Row':",ROW(BCTaiSan_06116!E22),",","'Format':'numberic'",",'Value':'",SUBSTITUTE(BCTaiSan_06116!E22,"'","\'"),"','TargetCode':''}")</f>
        <v>{'SheetId':'05a3e0c8-b8c2-4245-bdc5-cb015cdcc9dd','UId':'e1a4ea63-f89b-43bf-96d7-5098ca6737bc','Col':5,'Row':22,'Format':'numberic','Value':' ','TargetCode':''}</v>
      </c>
    </row>
    <row r="60" ht="12.75">
      <c r="A60" t="str">
        <f>CONCATENATE("{'SheetId':'05a3e0c8-b8c2-4245-bdc5-cb015cdcc9dd'",",","'UId':'192f811c-d08c-4dd4-b36b-d9cf7b98f83f'",",'Col':",COLUMN(BCTaiSan_06116!F22),",'Row':",ROW(BCTaiSan_06116!F22),",","'Format':'numberic'",",'Value':'",SUBSTITUTE(BCTaiSan_06116!F22,"'","\'"),"','TargetCode':''}")</f>
        <v>{'SheetId':'05a3e0c8-b8c2-4245-bdc5-cb015cdcc9dd','UId':'192f811c-d08c-4dd4-b36b-d9cf7b98f83f','Col':6,'Row':22,'Format':'numberic','Value':'','TargetCode':''}</v>
      </c>
    </row>
    <row r="61" ht="12.75">
      <c r="A61" t="str">
        <f>CONCATENATE("{'SheetId':'05a3e0c8-b8c2-4245-bdc5-cb015cdcc9dd'",",","'UId':'a18b72be-6573-40f7-83d8-235bd98dc8a0'",",'Col':",COLUMN(BCTaiSan_06116!A24),",'Row':",ROW(BCTaiSan_06116!A24),",","'ColDynamic':",COLUMN(BCTaiSan_06116!A24),",","'RowDynamic':",ROW(BCTaiSan_06116!A24),",","'Format':'numberic'",",'Value':'",SUBSTITUTE(BCTaiSan_06116!A24,"'","\'"),"','TargetCode':''}")</f>
        <v>{'SheetId':'05a3e0c8-b8c2-4245-bdc5-cb015cdcc9dd','UId':'a18b72be-6573-40f7-83d8-235bd98dc8a0','Col':1,'Row':24,'ColDynamic':1,'RowDynamic':24,'Format':'numberic','Value':'','TargetCode':''}</v>
      </c>
    </row>
    <row r="62" ht="12.75">
      <c r="A62" t="str">
        <f>CONCATENATE("{'SheetId':'05a3e0c8-b8c2-4245-bdc5-cb015cdcc9dd'",",","'UId':'6a36e59b-e40a-4ae3-a5d6-bae2a9957b10'",",'Col':",COLUMN(BCTaiSan_06116!B24),",'Row':",ROW(BCTaiSan_06116!B24),",","'ColDynamic':",COLUMN(BCTaiSan_06116!B24),",","'RowDynamic':",ROW(BCTaiSan_06116!B24),",","'Format':'string'",",'Value':'",SUBSTITUTE(BCTaiSan_06116!B24,"'","\'"),"','TargetCode':''}")</f>
        <v>{'SheetId':'05a3e0c8-b8c2-4245-bdc5-cb015cdcc9dd','UId':'6a36e59b-e40a-4ae3-a5d6-bae2a9957b10','Col':2,'Row':24,'ColDynamic':2,'RowDynamic':24,'Format':'string','Value':'...','TargetCode':''}</v>
      </c>
    </row>
    <row r="63" ht="12.75">
      <c r="A63" t="str">
        <f>CONCATENATE("{'SheetId':'05a3e0c8-b8c2-4245-bdc5-cb015cdcc9dd'",",","'UId':'62277738-1094-4493-b79c-25de60017a70'",",'Col':",COLUMN(BCTaiSan_06116!C24),",'Row':",ROW(BCTaiSan_06116!C24),",","'ColDynamic':",COLUMN(BCTaiSan_06116!C24),",","'RowDynamic':",ROW(BCTaiSan_06116!C24),",","'Format':'numberic'",",'Value':'",SUBSTITUTE(BCTaiSan_06116!C24,"'","\'"),"','TargetCode':''}")</f>
        <v>{'SheetId':'05a3e0c8-b8c2-4245-bdc5-cb015cdcc9dd','UId':'62277738-1094-4493-b79c-25de60017a70','Col':3,'Row':24,'ColDynamic':3,'RowDynamic':24,'Format':'numberic','Value':'','TargetCode':''}</v>
      </c>
    </row>
    <row r="64" ht="12.75">
      <c r="A64" t="str">
        <f>CONCATENATE("{'SheetId':'05a3e0c8-b8c2-4245-bdc5-cb015cdcc9dd'",",","'UId':'61ee1368-600c-4431-a0ab-6fbcca798c17'",",'Col':",COLUMN(BCTaiSan_06116!D24),",'Row':",ROW(BCTaiSan_06116!D24),",","'ColDynamic':",COLUMN(BCTaiSan_06116!D24),",","'RowDynamic':",ROW(BCTaiSan_06116!D24),",","'Format':'numberic'",",'Value':'",SUBSTITUTE(BCTaiSan_06116!D24,"'","\'"),"','TargetCode':''}")</f>
        <v>{'SheetId':'05a3e0c8-b8c2-4245-bdc5-cb015cdcc9dd','UId':'61ee1368-600c-4431-a0ab-6fbcca798c17','Col':4,'Row':24,'ColDynamic':4,'RowDynamic':24,'Format':'numberic','Value':'','TargetCode':''}</v>
      </c>
    </row>
    <row r="65" ht="12.75">
      <c r="A65" t="str">
        <f>CONCATENATE("{'SheetId':'05a3e0c8-b8c2-4245-bdc5-cb015cdcc9dd'",",","'UId':'6928f17d-4e02-44a3-bb60-e84557b8b46c'",",'Col':",COLUMN(BCTaiSan_06116!E24),",'Row':",ROW(BCTaiSan_06116!E24),",","'ColDynamic':",COLUMN(BCTaiSan_06116!E24),",","'RowDynamic':",ROW(BCTaiSan_06116!E24),",","'Format':'numberic'",",'Value':'",SUBSTITUTE(BCTaiSan_06116!E24,"'","\'"),"','TargetCode':''}")</f>
        <v>{'SheetId':'05a3e0c8-b8c2-4245-bdc5-cb015cdcc9dd','UId':'6928f17d-4e02-44a3-bb60-e84557b8b46c','Col':5,'Row':24,'ColDynamic':5,'RowDynamic':24,'Format':'numberic','Value':'','TargetCode':''}</v>
      </c>
    </row>
    <row r="66" ht="12.75">
      <c r="A66" t="str">
        <f>CONCATENATE("{'SheetId':'05a3e0c8-b8c2-4245-bdc5-cb015cdcc9dd'",",","'UId':'171b80e5-4951-4136-a3c2-cf03b28dd055'",",'Col':",COLUMN(BCTaiSan_06116!F24),",'Row':",ROW(BCTaiSan_06116!F24),",","'ColDynamic':",COLUMN(BCTaiSan_06116!F23),",","'RowDynamic':",ROW(BCTaiSan_06116!F23),",","'Format':'numberic'",",'Value':'",SUBSTITUTE(BCTaiSan_06116!F24,"'","\'"),"','TargetCode':''}")</f>
        <v>{'SheetId':'05a3e0c8-b8c2-4245-bdc5-cb015cdcc9dd','UId':'171b80e5-4951-4136-a3c2-cf03b28dd055','Col':6,'Row':24,'ColDynamic':6,'RowDynamic':23,'Format':'numberic','Value':'','TargetCode':''}</v>
      </c>
    </row>
    <row r="67" ht="12.75">
      <c r="A67" t="str">
        <f>CONCATENATE("{'SheetId':'05a3e0c8-b8c2-4245-bdc5-cb015cdcc9dd'",",","'UId':'b1ef7a1d-0bab-4e60-a259-17ad33c5902d'",",'Col':",COLUMN(BCTaiSan_06116!D25),",'Row':",ROW(BCTaiSan_06116!D25),",","'Format':'numberic'",",'Value':'",SUBSTITUTE(BCTaiSan_06116!D25,"'","\'"),"','TargetCode':''}")</f>
        <v>{'SheetId':'05a3e0c8-b8c2-4245-bdc5-cb015cdcc9dd','UId':'b1ef7a1d-0bab-4e60-a259-17ad33c5902d','Col':4,'Row':25,'Format':'numberic','Value':'57897882244','TargetCode':''}</v>
      </c>
    </row>
    <row r="68" ht="12.75">
      <c r="A68" t="str">
        <f>CONCATENATE("{'SheetId':'05a3e0c8-b8c2-4245-bdc5-cb015cdcc9dd'",",","'UId':'dab0ba08-c564-4776-8319-11ed358c7cfb'",",'Col':",COLUMN(BCTaiSan_06116!E25),",'Row':",ROW(BCTaiSan_06116!E25),",","'Format':'numberic'",",'Value':'",SUBSTITUTE(BCTaiSan_06116!E25,"'","\'"),"','TargetCode':''}")</f>
        <v>{'SheetId':'05a3e0c8-b8c2-4245-bdc5-cb015cdcc9dd','UId':'dab0ba08-c564-4776-8319-11ed358c7cfb','Col':5,'Row':25,'Format':'numberic','Value':'60738442286','TargetCode':''}</v>
      </c>
    </row>
    <row r="69" ht="12.75">
      <c r="A69" t="str">
        <f>CONCATENATE("{'SheetId':'05a3e0c8-b8c2-4245-bdc5-cb015cdcc9dd'",",","'UId':'c0bd8a5c-d444-450e-b56a-40cacf1ed533'",",'Col':",COLUMN(BCTaiSan_06116!F25),",'Row':",ROW(BCTaiSan_06116!F25),",","'Format':'numberic'",",'Value':'",SUBSTITUTE(BCTaiSan_06116!F25,"'","\'"),"','TargetCode':''}")</f>
        <v>{'SheetId':'05a3e0c8-b8c2-4245-bdc5-cb015cdcc9dd','UId':'c0bd8a5c-d444-450e-b56a-40cacf1ed533','Col':6,'Row':25,'Format':'numberic','Value':'0.828251031380994','TargetCode':''}</v>
      </c>
    </row>
    <row r="70" ht="12.75">
      <c r="A70" t="str">
        <f>CONCATENATE("{'SheetId':'05a3e0c8-b8c2-4245-bdc5-cb015cdcc9dd'",",","'UId':'c5ccf9ed-6884-41ac-a35a-dfbcf23121ac'",",'Col':",COLUMN(BCTaiSan_06116!D26),",'Row':",ROW(BCTaiSan_06116!D26),",","'Format':'numberic'",",'Value':'",SUBSTITUTE(BCTaiSan_06116!D26,"'","\'"),"','TargetCode':''}")</f>
        <v>{'SheetId':'05a3e0c8-b8c2-4245-bdc5-cb015cdcc9dd','UId':'c5ccf9ed-6884-41ac-a35a-dfbcf23121ac','Col':4,'Row':26,'Format':'numberic','Value':' ','TargetCode':''}</v>
      </c>
    </row>
    <row r="71" ht="12.75">
      <c r="A71" t="str">
        <f>CONCATENATE("{'SheetId':'05a3e0c8-b8c2-4245-bdc5-cb015cdcc9dd'",",","'UId':'957bd4e1-8ae1-410f-97da-744423ac067a'",",'Col':",COLUMN(BCTaiSan_06116!E26),",'Row':",ROW(BCTaiSan_06116!E26),",","'Format':'numberic'",",'Value':'",SUBSTITUTE(BCTaiSan_06116!E26,"'","\'"),"','TargetCode':''}")</f>
        <v>{'SheetId':'05a3e0c8-b8c2-4245-bdc5-cb015cdcc9dd','UId':'957bd4e1-8ae1-410f-97da-744423ac067a','Col':5,'Row':26,'Format':'numberic','Value':' ','TargetCode':''}</v>
      </c>
    </row>
    <row r="72" ht="12.75">
      <c r="A72" t="str">
        <f>CONCATENATE("{'SheetId':'05a3e0c8-b8c2-4245-bdc5-cb015cdcc9dd'",",","'UId':'77f3b6f8-da82-4059-a841-135a40c75f86'",",'Col':",COLUMN(BCTaiSan_06116!F26),",'Row':",ROW(BCTaiSan_06116!F26),",","'Format':'numberic'",",'Value':'",SUBSTITUTE(BCTaiSan_06116!F26,"'","\'"),"','TargetCode':''}")</f>
        <v>{'SheetId':'05a3e0c8-b8c2-4245-bdc5-cb015cdcc9dd','UId':'77f3b6f8-da82-4059-a841-135a40c75f86','Col':6,'Row':26,'Format':'numberic','Value':'','TargetCode':''}</v>
      </c>
    </row>
    <row r="73" ht="12.75">
      <c r="A73" t="str">
        <f>CONCATENATE("{'SheetId':'05a3e0c8-b8c2-4245-bdc5-cb015cdcc9dd'",",","'UId':'f8504c8f-6ccf-4464-96e6-663a479b02f6'",",'Col':",COLUMN(BCTaiSan_06116!D27),",'Row':",ROW(BCTaiSan_06116!D27),",","'Format':'numberic'",",'Value':'",SUBSTITUTE(BCTaiSan_06116!D27,"'","\'"),"','TargetCode':''}")</f>
        <v>{'SheetId':'05a3e0c8-b8c2-4245-bdc5-cb015cdcc9dd','UId':'f8504c8f-6ccf-4464-96e6-663a479b02f6','Col':4,'Row':27,'Format':'numberic','Value':' ','TargetCode':''}</v>
      </c>
    </row>
    <row r="74" ht="12.75">
      <c r="A74" t="str">
        <f>CONCATENATE("{'SheetId':'05a3e0c8-b8c2-4245-bdc5-cb015cdcc9dd'",",","'UId':'471fcc73-33bd-46ae-a9cb-e73b1678488d'",",'Col':",COLUMN(BCTaiSan_06116!E27),",'Row':",ROW(BCTaiSan_06116!E27),",","'Format':'numberic'",",'Value':'",SUBSTITUTE(BCTaiSan_06116!E27,"'","\'"),"','TargetCode':''}")</f>
        <v>{'SheetId':'05a3e0c8-b8c2-4245-bdc5-cb015cdcc9dd','UId':'471fcc73-33bd-46ae-a9cb-e73b1678488d','Col':5,'Row':27,'Format':'numberic','Value':' ','TargetCode':''}</v>
      </c>
    </row>
    <row r="75" ht="12.75">
      <c r="A75" t="str">
        <f>CONCATENATE("{'SheetId':'05a3e0c8-b8c2-4245-bdc5-cb015cdcc9dd'",",","'UId':'c983a9a7-9a64-447d-81b0-571b788f1c2b'",",'Col':",COLUMN(BCTaiSan_06116!F27),",'Row':",ROW(BCTaiSan_06116!F27),",","'Format':'numberic'",",'Value':'",SUBSTITUTE(BCTaiSan_06116!F27,"'","\'"),"','TargetCode':''}")</f>
        <v>{'SheetId':'05a3e0c8-b8c2-4245-bdc5-cb015cdcc9dd','UId':'c983a9a7-9a64-447d-81b0-571b788f1c2b','Col':6,'Row':27,'Format':'numberic','Value':'','TargetCode':''}</v>
      </c>
    </row>
    <row r="76" ht="12.75">
      <c r="A76" t="str">
        <f>CONCATENATE("{'SheetId':'05a3e0c8-b8c2-4245-bdc5-cb015cdcc9dd'",",","'UId':'96390b5b-78e0-4090-bfb0-c98d8a139f8c'",",'Col':",COLUMN(BCTaiSan_06116!A29),",'Row':",ROW(BCTaiSan_06116!A29),",","'ColDynamic':",COLUMN(BCTaiSan_06116!A25),",","'RowDynamic':",ROW(BCTaiSan_06116!A25),",","'Format':'numberic'",",'Value':'",SUBSTITUTE(BCTaiSan_06116!A29,"'","\'"),"','TargetCode':''}")</f>
        <v>{'SheetId':'05a3e0c8-b8c2-4245-bdc5-cb015cdcc9dd','UId':'96390b5b-78e0-4090-bfb0-c98d8a139f8c','Col':1,'Row':29,'ColDynamic':1,'RowDynamic':25,'Format':'numberic','Value':' ','TargetCode':''}</v>
      </c>
    </row>
    <row r="77" ht="12.75">
      <c r="A77" t="str">
        <f>CONCATENATE("{'SheetId':'05a3e0c8-b8c2-4245-bdc5-cb015cdcc9dd'",",","'UId':'fb40ae82-d335-4a71-89e5-cd24b1074d28'",",'Col':",COLUMN(BCTaiSan_06116!B29),",'Row':",ROW(BCTaiSan_06116!B29),",","'ColDynamic':",COLUMN(BCTaiSan_06116!B25),",","'RowDynamic':",ROW(BCTaiSan_06116!B25),",","'Format':'string'",",'Value':'",SUBSTITUTE(BCTaiSan_06116!B29,"'","\'"),"','TargetCode':''}")</f>
        <v>{'SheetId':'05a3e0c8-b8c2-4245-bdc5-cb015cdcc9dd','UId':'fb40ae82-d335-4a71-89e5-cd24b1074d28','Col':2,'Row':29,'ColDynamic':2,'RowDynamic':25,'Format':'string','Value':'...','TargetCode':''}</v>
      </c>
    </row>
    <row r="78" ht="12.75">
      <c r="A78" t="str">
        <f>CONCATENATE("{'SheetId':'05a3e0c8-b8c2-4245-bdc5-cb015cdcc9dd'",",","'UId':'a51ac4f6-7011-454c-af28-0d611fefdd2f'",",'Col':",COLUMN(BCTaiSan_06116!C29),",'Row':",ROW(BCTaiSan_06116!C29),",","'ColDynamic':",COLUMN(BCTaiSan_06116!C25),",","'RowDynamic':",ROW(BCTaiSan_06116!C25),",","'Format':'numberic'",",'Value':'",SUBSTITUTE(BCTaiSan_06116!C29,"'","\'"),"','TargetCode':''}")</f>
        <v>{'SheetId':'05a3e0c8-b8c2-4245-bdc5-cb015cdcc9dd','UId':'a51ac4f6-7011-454c-af28-0d611fefdd2f','Col':3,'Row':29,'ColDynamic':3,'RowDynamic':25,'Format':'numberic','Value':'','TargetCode':''}</v>
      </c>
    </row>
    <row r="79" ht="12.75">
      <c r="A79" t="str">
        <f>CONCATENATE("{'SheetId':'05a3e0c8-b8c2-4245-bdc5-cb015cdcc9dd'",",","'UId':'42245b23-aee7-415d-b152-137d7d3b0bc5'",",'Col':",COLUMN(BCTaiSan_06116!D29),",'Row':",ROW(BCTaiSan_06116!D29),",","'ColDynamic':",COLUMN(BCTaiSan_06116!D25),",","'RowDynamic':",ROW(BCTaiSan_06116!D25),",","'Format':'numberic'",",'Value':'",SUBSTITUTE(BCTaiSan_06116!D29,"'","\'"),"','TargetCode':''}")</f>
        <v>{'SheetId':'05a3e0c8-b8c2-4245-bdc5-cb015cdcc9dd','UId':'42245b23-aee7-415d-b152-137d7d3b0bc5','Col':4,'Row':29,'ColDynamic':4,'RowDynamic':25,'Format':'numberic','Value':' ','TargetCode':''}</v>
      </c>
    </row>
    <row r="80" ht="12.75">
      <c r="A80" t="str">
        <f>CONCATENATE("{'SheetId':'05a3e0c8-b8c2-4245-bdc5-cb015cdcc9dd'",",","'UId':'eb42dc2e-c216-4ea7-be8d-f576bd4d01c0'",",'Col':",COLUMN(BCTaiSan_06116!E29),",'Row':",ROW(BCTaiSan_06116!E29),",","'ColDynamic':",COLUMN(BCTaiSan_06116!E25),",","'RowDynamic':",ROW(BCTaiSan_06116!E25),",","'Format':'numberic'",",'Value':'",SUBSTITUTE(BCTaiSan_06116!E29,"'","\'"),"','TargetCode':''}")</f>
        <v>{'SheetId':'05a3e0c8-b8c2-4245-bdc5-cb015cdcc9dd','UId':'eb42dc2e-c216-4ea7-be8d-f576bd4d01c0','Col':5,'Row':29,'ColDynamic':5,'RowDynamic':25,'Format':'numberic','Value':' ','TargetCode':''}</v>
      </c>
    </row>
    <row r="81" ht="12.75">
      <c r="A81" t="str">
        <f>CONCATENATE("{'SheetId':'05a3e0c8-b8c2-4245-bdc5-cb015cdcc9dd'",",","'UId':'e9348901-5263-47a7-a6f7-6b0d62ee12ba'",",'Col':",COLUMN(BCTaiSan_06116!F29),",'Row':",ROW(BCTaiSan_06116!F29),",","'ColDynamic':",COLUMN(BCTaiSan_06116!F28),",","'RowDynamic':",ROW(BCTaiSan_06116!F28),",","'Format':'numberic'",",'Value':'",SUBSTITUTE(BCTaiSan_06116!F29,"'","\'"),"','TargetCode':''}")</f>
        <v>{'SheetId':'05a3e0c8-b8c2-4245-bdc5-cb015cdcc9dd','UId':'e9348901-5263-47a7-a6f7-6b0d62ee12ba','Col':6,'Row':29,'ColDynamic':6,'RowDynamic':28,'Format':'numberic','Value':'','TargetCode':''}</v>
      </c>
    </row>
    <row r="82" ht="12.75">
      <c r="A82" t="str">
        <f>CONCATENATE("{'SheetId':'05a3e0c8-b8c2-4245-bdc5-cb015cdcc9dd'",",","'UId':'4ec0ce07-6a6b-45a5-8602-d8449d5adb70'",",'Col':",COLUMN(BCTaiSan_06116!D30),",'Row':",ROW(BCTaiSan_06116!D30),",","'Format':'numberic'",",'Value':'",SUBSTITUTE(BCTaiSan_06116!D30,"'","\'"),"','TargetCode':''}")</f>
        <v>{'SheetId':'05a3e0c8-b8c2-4245-bdc5-cb015cdcc9dd','UId':'4ec0ce07-6a6b-45a5-8602-d8449d5adb70','Col':4,'Row':30,'Format':'numberic','Value':' ','TargetCode':''}</v>
      </c>
    </row>
    <row r="83" ht="12.75">
      <c r="A83" t="str">
        <f>CONCATENATE("{'SheetId':'05a3e0c8-b8c2-4245-bdc5-cb015cdcc9dd'",",","'UId':'51252186-fe0c-4867-8d7a-21224a0b4499'",",'Col':",COLUMN(BCTaiSan_06116!E30),",'Row':",ROW(BCTaiSan_06116!E30),",","'Format':'numberic'",",'Value':'",SUBSTITUTE(BCTaiSan_06116!E30,"'","\'"),"','TargetCode':''}")</f>
        <v>{'SheetId':'05a3e0c8-b8c2-4245-bdc5-cb015cdcc9dd','UId':'51252186-fe0c-4867-8d7a-21224a0b4499','Col':5,'Row':30,'Format':'numberic','Value':' ','TargetCode':''}</v>
      </c>
    </row>
    <row r="84" ht="12.75">
      <c r="A84" t="str">
        <f>CONCATENATE("{'SheetId':'05a3e0c8-b8c2-4245-bdc5-cb015cdcc9dd'",",","'UId':'3f2e5958-f7e6-4248-84d9-6118eb09f30b'",",'Col':",COLUMN(BCTaiSan_06116!F30),",'Row':",ROW(BCTaiSan_06116!F30),",","'Format':'numberic'",",'Value':'",SUBSTITUTE(BCTaiSan_06116!F30,"'","\'"),"','TargetCode':''}")</f>
        <v>{'SheetId':'05a3e0c8-b8c2-4245-bdc5-cb015cdcc9dd','UId':'3f2e5958-f7e6-4248-84d9-6118eb09f30b','Col':6,'Row':30,'Format':'numberic','Value':'','TargetCode':''}</v>
      </c>
    </row>
    <row r="85" ht="12.75">
      <c r="A85" t="str">
        <f>CONCATENATE("{'SheetId':'05a3e0c8-b8c2-4245-bdc5-cb015cdcc9dd'",",","'UId':'0bcf3e75-2d9b-4f1b-ac5b-bc9163f306e7'",",'Col':",COLUMN(BCTaiSan_06116!D31),",'Row':",ROW(BCTaiSan_06116!D31),",","'Format':'numberic'",",'Value':'",SUBSTITUTE(BCTaiSan_06116!D31,"'","\'"),"','TargetCode':''}")</f>
        <v>{'SheetId':'05a3e0c8-b8c2-4245-bdc5-cb015cdcc9dd','UId':'0bcf3e75-2d9b-4f1b-ac5b-bc9163f306e7','Col':4,'Row':31,'Format':'numberic','Value':'','TargetCode':''}</v>
      </c>
    </row>
    <row r="86" ht="12.75">
      <c r="A86" t="str">
        <f>CONCATENATE("{'SheetId':'05a3e0c8-b8c2-4245-bdc5-cb015cdcc9dd'",",","'UId':'c2a8fc38-04a2-4fe1-813c-60800fa2b0f4'",",'Col':",COLUMN(BCTaiSan_06116!E31),",'Row':",ROW(BCTaiSan_06116!E31),",","'Format':'numberic'",",'Value':'",SUBSTITUTE(BCTaiSan_06116!E31,"'","\'"),"','TargetCode':''}")</f>
        <v>{'SheetId':'05a3e0c8-b8c2-4245-bdc5-cb015cdcc9dd','UId':'c2a8fc38-04a2-4fe1-813c-60800fa2b0f4','Col':5,'Row':31,'Format':'numberic','Value':'','TargetCode':''}</v>
      </c>
    </row>
    <row r="87" ht="12.75">
      <c r="A87" t="str">
        <f>CONCATENATE("{'SheetId':'05a3e0c8-b8c2-4245-bdc5-cb015cdcc9dd'",",","'UId':'e972d912-d4dc-481d-96e0-c2cb7feae2c7'",",'Col':",COLUMN(BCTaiSan_06116!F31),",'Row':",ROW(BCTaiSan_06116!F31),",","'Format':'numberic'",",'Value':'",SUBSTITUTE(BCTaiSan_06116!F31,"'","\'"),"','TargetCode':''}")</f>
        <v>{'SheetId':'05a3e0c8-b8c2-4245-bdc5-cb015cdcc9dd','UId':'e972d912-d4dc-481d-96e0-c2cb7feae2c7','Col':6,'Row':31,'Format':'numberic','Value':'','TargetCode':''}</v>
      </c>
    </row>
    <row r="88" ht="12.75">
      <c r="A88" t="str">
        <f>CONCATENATE("{'SheetId':'05a3e0c8-b8c2-4245-bdc5-cb015cdcc9dd'",",","'UId':'f88fd525-5095-4064-abd2-6adfbe0e6d01'",",'Col':",COLUMN(BCTaiSan_06116!D32),",'Row':",ROW(BCTaiSan_06116!D32),",","'Format':'numberic'",",'Value':'",SUBSTITUTE(BCTaiSan_06116!D32,"'","\'"),"','TargetCode':''}")</f>
        <v>{'SheetId':'05a3e0c8-b8c2-4245-bdc5-cb015cdcc9dd','UId':'f88fd525-5095-4064-abd2-6adfbe0e6d01','Col':4,'Row':32,'Format':'numberic','Value':'','TargetCode':''}</v>
      </c>
    </row>
    <row r="89" ht="12.75">
      <c r="A89" t="str">
        <f>CONCATENATE("{'SheetId':'05a3e0c8-b8c2-4245-bdc5-cb015cdcc9dd'",",","'UId':'13e5424a-4151-4193-919f-49551364e342'",",'Col':",COLUMN(BCTaiSan_06116!E32),",'Row':",ROW(BCTaiSan_06116!E32),",","'Format':'numberic'",",'Value':'",SUBSTITUTE(BCTaiSan_06116!E32,"'","\'"),"','TargetCode':''}")</f>
        <v>{'SheetId':'05a3e0c8-b8c2-4245-bdc5-cb015cdcc9dd','UId':'13e5424a-4151-4193-919f-49551364e342','Col':5,'Row':32,'Format':'numberic','Value':'','TargetCode':''}</v>
      </c>
    </row>
    <row r="90" ht="12.75">
      <c r="A90" t="str">
        <f>CONCATENATE("{'SheetId':'05a3e0c8-b8c2-4245-bdc5-cb015cdcc9dd'",",","'UId':'11a8c912-df8e-4fe3-ab65-ef51b68d0bcb'",",'Col':",COLUMN(BCTaiSan_06116!F32),",'Row':",ROW(BCTaiSan_06116!F32),",","'Format':'numberic'",",'Value':'",SUBSTITUTE(BCTaiSan_06116!F32,"'","\'"),"','TargetCode':''}")</f>
        <v>{'SheetId':'05a3e0c8-b8c2-4245-bdc5-cb015cdcc9dd','UId':'11a8c912-df8e-4fe3-ab65-ef51b68d0bcb','Col':6,'Row':32,'Format':'numberic','Value':'','TargetCode':''}</v>
      </c>
    </row>
    <row r="91" ht="12.75">
      <c r="A91" t="str">
        <f>CONCATENATE("{'SheetId':'05a3e0c8-b8c2-4245-bdc5-cb015cdcc9dd'",",","'UId':'a381ad9f-872c-4f01-812e-6b8cb330afee'",",'Col':",COLUMN(BCTaiSan_06116!A34),",'Row':",ROW(BCTaiSan_06116!A34),",","'ColDynamic':",COLUMN(BCTaiSan_06116!A28),",","'RowDynamic':",ROW(BCTaiSan_06116!A28),",","'Format':'numberic'",",'Value':'",SUBSTITUTE(BCTaiSan_06116!A34,"'","\'"),"','TargetCode':''}")</f>
        <v>{'SheetId':'05a3e0c8-b8c2-4245-bdc5-cb015cdcc9dd','UId':'a381ad9f-872c-4f01-812e-6b8cb330afee','Col':1,'Row':34,'ColDynamic':1,'RowDynamic':28,'Format':'numberic','Value':' ','TargetCode':''}</v>
      </c>
    </row>
    <row r="92" ht="12.75">
      <c r="A92" t="str">
        <f>CONCATENATE("{'SheetId':'05a3e0c8-b8c2-4245-bdc5-cb015cdcc9dd'",",","'UId':'79f32d66-dc4f-47d2-8c8b-d6379e96d2fe'",",'Col':",COLUMN(BCTaiSan_06116!B34),",'Row':",ROW(BCTaiSan_06116!B34),",","'ColDynamic':",COLUMN(BCTaiSan_06116!B28),",","'RowDynamic':",ROW(BCTaiSan_06116!B28),",","'Format':'string'",",'Value':'",SUBSTITUTE(BCTaiSan_06116!B34,"'","\'"),"','TargetCode':''}")</f>
        <v>{'SheetId':'05a3e0c8-b8c2-4245-bdc5-cb015cdcc9dd','UId':'79f32d66-dc4f-47d2-8c8b-d6379e96d2fe','Col':2,'Row':34,'ColDynamic':2,'RowDynamic':28,'Format':'string','Value':'...','TargetCode':''}</v>
      </c>
    </row>
    <row r="93" ht="12.75">
      <c r="A93" t="str">
        <f>CONCATENATE("{'SheetId':'05a3e0c8-b8c2-4245-bdc5-cb015cdcc9dd'",",","'UId':'e15d7683-a387-4771-afd8-d04067558b0a'",",'Col':",COLUMN(BCTaiSan_06116!C34),",'Row':",ROW(BCTaiSan_06116!C34),",","'ColDynamic':",COLUMN(BCTaiSan_06116!C28),",","'RowDynamic':",ROW(BCTaiSan_06116!C28),",","'Format':'numberic'",",'Value':'",SUBSTITUTE(BCTaiSan_06116!C34,"'","\'"),"','TargetCode':''}")</f>
        <v>{'SheetId':'05a3e0c8-b8c2-4245-bdc5-cb015cdcc9dd','UId':'e15d7683-a387-4771-afd8-d04067558b0a','Col':3,'Row':34,'ColDynamic':3,'RowDynamic':28,'Format':'numberic','Value':'','TargetCode':''}</v>
      </c>
    </row>
    <row r="94" ht="12.75">
      <c r="A94" t="str">
        <f>CONCATENATE("{'SheetId':'05a3e0c8-b8c2-4245-bdc5-cb015cdcc9dd'",",","'UId':'06657586-4710-45c7-9ccf-66292faf0672'",",'Col':",COLUMN(BCTaiSan_06116!D34),",'Row':",ROW(BCTaiSan_06116!D34),",","'ColDynamic':",COLUMN(BCTaiSan_06116!D28),",","'RowDynamic':",ROW(BCTaiSan_06116!D28),",","'Format':'numberic'",",'Value':'",SUBSTITUTE(BCTaiSan_06116!D34,"'","\'"),"','TargetCode':''}")</f>
        <v>{'SheetId':'05a3e0c8-b8c2-4245-bdc5-cb015cdcc9dd','UId':'06657586-4710-45c7-9ccf-66292faf0672','Col':4,'Row':34,'ColDynamic':4,'RowDynamic':28,'Format':'numberic','Value':' ','TargetCode':''}</v>
      </c>
    </row>
    <row r="95" ht="12.75">
      <c r="A95" t="str">
        <f>CONCATENATE("{'SheetId':'05a3e0c8-b8c2-4245-bdc5-cb015cdcc9dd'",",","'UId':'54afad36-92bb-44e9-be11-7451fe5eb5c3'",",'Col':",COLUMN(BCTaiSan_06116!E34),",'Row':",ROW(BCTaiSan_06116!E34),",","'ColDynamic':",COLUMN(BCTaiSan_06116!E28),",","'RowDynamic':",ROW(BCTaiSan_06116!E28),",","'Format':'numberic'",",'Value':'",SUBSTITUTE(BCTaiSan_06116!E34,"'","\'"),"','TargetCode':''}")</f>
        <v>{'SheetId':'05a3e0c8-b8c2-4245-bdc5-cb015cdcc9dd','UId':'54afad36-92bb-44e9-be11-7451fe5eb5c3','Col':5,'Row':34,'ColDynamic':5,'RowDynamic':28,'Format':'numberic','Value':' ','TargetCode':''}</v>
      </c>
    </row>
    <row r="96" ht="12.75">
      <c r="A96" t="str">
        <f>CONCATENATE("{'SheetId':'05a3e0c8-b8c2-4245-bdc5-cb015cdcc9dd'",",","'UId':'67213983-b72a-4ce4-854b-b6cbdbe7d518'",",'Col':",COLUMN(BCTaiSan_06116!F34),",'Row':",ROW(BCTaiSan_06116!F34),",","'ColDynamic':",COLUMN(BCTaiSan_06116!F33),",","'RowDynamic':",ROW(BCTaiSan_06116!F33),",","'Format':'numberic'",",'Value':'",SUBSTITUTE(BCTaiSan_06116!F34,"'","\'"),"','TargetCode':''}")</f>
        <v>{'SheetId':'05a3e0c8-b8c2-4245-bdc5-cb015cdcc9dd','UId':'67213983-b72a-4ce4-854b-b6cbdbe7d518','Col':6,'Row':34,'ColDynamic':6,'RowDynamic':33,'Format':'numberic','Value':'','TargetCode':''}</v>
      </c>
    </row>
    <row r="97" ht="12.75">
      <c r="A97" t="str">
        <f>CONCATENATE("{'SheetId':'05a3e0c8-b8c2-4245-bdc5-cb015cdcc9dd'",",","'UId':'4d9f807d-e521-4390-ba7a-19ba76cedc2a'",",'Col':",COLUMN(BCTaiSan_06116!D35),",'Row':",ROW(BCTaiSan_06116!D35),",","'Format':'numberic'",",'Value':'",SUBSTITUTE(BCTaiSan_06116!D35,"'","\'"),"','TargetCode':''}")</f>
        <v>{'SheetId':'05a3e0c8-b8c2-4245-bdc5-cb015cdcc9dd','UId':'4d9f807d-e521-4390-ba7a-19ba76cedc2a','Col':4,'Row':35,'Format':'numberic','Value':'184408686','TargetCode':''}</v>
      </c>
    </row>
    <row r="98" ht="12.75">
      <c r="A98" t="str">
        <f>CONCATENATE("{'SheetId':'05a3e0c8-b8c2-4245-bdc5-cb015cdcc9dd'",",","'UId':'2ddd0933-6835-4948-a6b3-ebb04151d4c7'",",'Col':",COLUMN(BCTaiSan_06116!E35),",'Row':",ROW(BCTaiSan_06116!E35),",","'Format':'numberic'",",'Value':'",SUBSTITUTE(BCTaiSan_06116!E35,"'","\'"),"','TargetCode':''}")</f>
        <v>{'SheetId':'05a3e0c8-b8c2-4245-bdc5-cb015cdcc9dd','UId':'2ddd0933-6835-4948-a6b3-ebb04151d4c7','Col':5,'Row':35,'Format':'numberic','Value':'2257398826','TargetCode':''}</v>
      </c>
    </row>
    <row r="99" ht="12.75">
      <c r="A99" t="str">
        <f>CONCATENATE("{'SheetId':'05a3e0c8-b8c2-4245-bdc5-cb015cdcc9dd'",",","'UId':'74eb4aec-1c22-43c3-99f2-733ba9960477'",",'Col':",COLUMN(BCTaiSan_06116!F35),",'Row':",ROW(BCTaiSan_06116!F35),",","'Format':'numberic'",",'Value':'",SUBSTITUTE(BCTaiSan_06116!F35,"'","\'"),"','TargetCode':''}")</f>
        <v>{'SheetId':'05a3e0c8-b8c2-4245-bdc5-cb015cdcc9dd','UId':'74eb4aec-1c22-43c3-99f2-733ba9960477','Col':6,'Row':35,'Format':'numberic','Value':'0.0255929917236442','TargetCode':''}</v>
      </c>
    </row>
    <row r="100" ht="12.75">
      <c r="A100" t="str">
        <f>CONCATENATE("{'SheetId':'05a3e0c8-b8c2-4245-bdc5-cb015cdcc9dd'",",","'UId':'aea82158-c798-439d-8a35-e44d6c8ab6fb'",",'Col':",COLUMN(BCTaiSan_06116!A37),",'Row':",ROW(BCTaiSan_06116!A37),",","'ColDynamic':",COLUMN(BCTaiSan_06116!A35),",","'RowDynamic':",ROW(BCTaiSan_06116!A35),",","'Format':'numberic'",",'Value':'",SUBSTITUTE(BCTaiSan_06116!A37,"'","\'"),"','TargetCode':''}")</f>
        <v>{'SheetId':'05a3e0c8-b8c2-4245-bdc5-cb015cdcc9dd','UId':'aea82158-c798-439d-8a35-e44d6c8ab6fb','Col':1,'Row':37,'ColDynamic':1,'RowDynamic':35,'Format':'numberic','Value':'','TargetCode':''}</v>
      </c>
    </row>
    <row r="101" ht="12.75">
      <c r="A101" t="str">
        <f>CONCATENATE("{'SheetId':'05a3e0c8-b8c2-4245-bdc5-cb015cdcc9dd'",",","'UId':'035f3905-0090-420f-b66d-bec17b38910a'",",'Col':",COLUMN(BCTaiSan_06116!B37),",'Row':",ROW(BCTaiSan_06116!B37),",","'ColDynamic':",COLUMN(BCTaiSan_06116!B35),",","'RowDynamic':",ROW(BCTaiSan_06116!B35),",","'Format':'string'",",'Value':'",SUBSTITUTE(BCTaiSan_06116!B37,"'","\'"),"','TargetCode':''}")</f>
        <v>{'SheetId':'05a3e0c8-b8c2-4245-bdc5-cb015cdcc9dd','UId':'035f3905-0090-420f-b66d-bec17b38910a','Col':2,'Row':37,'ColDynamic':2,'RowDynamic':35,'Format':'string','Value':'...','TargetCode':''}</v>
      </c>
    </row>
    <row r="102" ht="12.75">
      <c r="A102" t="str">
        <f>CONCATENATE("{'SheetId':'05a3e0c8-b8c2-4245-bdc5-cb015cdcc9dd'",",","'UId':'b73903e1-088e-421c-bc62-f6eb832b47ce'",",'Col':",COLUMN(BCTaiSan_06116!C37),",'Row':",ROW(BCTaiSan_06116!C37),",","'ColDynamic':",COLUMN(BCTaiSan_06116!C35),",","'RowDynamic':",ROW(BCTaiSan_06116!C35),",","'Format':'numberic'",",'Value':'",SUBSTITUTE(BCTaiSan_06116!C37,"'","\'"),"','TargetCode':''}")</f>
        <v>{'SheetId':'05a3e0c8-b8c2-4245-bdc5-cb015cdcc9dd','UId':'b73903e1-088e-421c-bc62-f6eb832b47ce','Col':3,'Row':37,'ColDynamic':3,'RowDynamic':35,'Format':'numberic','Value':'','TargetCode':''}</v>
      </c>
    </row>
    <row r="103" ht="12.75">
      <c r="A103" t="str">
        <f>CONCATENATE("{'SheetId':'05a3e0c8-b8c2-4245-bdc5-cb015cdcc9dd'",",","'UId':'a4ea5ee8-1de0-40b9-a75c-0de6a725ac23'",",'Col':",COLUMN(BCTaiSan_06116!D37),",'Row':",ROW(BCTaiSan_06116!D37),",","'ColDynamic':",COLUMN(BCTaiSan_06116!D35),",","'RowDynamic':",ROW(BCTaiSan_06116!D35),",","'Format':'numberic'",",'Value':'",SUBSTITUTE(BCTaiSan_06116!D37,"'","\'"),"','TargetCode':''}")</f>
        <v>{'SheetId':'05a3e0c8-b8c2-4245-bdc5-cb015cdcc9dd','UId':'a4ea5ee8-1de0-40b9-a75c-0de6a725ac23','Col':4,'Row':37,'ColDynamic':4,'RowDynamic':35,'Format':'numberic','Value':'','TargetCode':''}</v>
      </c>
    </row>
    <row r="104" ht="12.75">
      <c r="A104" t="str">
        <f>CONCATENATE("{'SheetId':'05a3e0c8-b8c2-4245-bdc5-cb015cdcc9dd'",",","'UId':'a8f0a6b3-9106-4f05-a9e8-4be674535d7e'",",'Col':",COLUMN(BCTaiSan_06116!E37),",'Row':",ROW(BCTaiSan_06116!E37),",","'ColDynamic':",COLUMN(BCTaiSan_06116!E35),",","'RowDynamic':",ROW(BCTaiSan_06116!E35),",","'Format':'numberic'",",'Value':'",SUBSTITUTE(BCTaiSan_06116!E37,"'","\'"),"','TargetCode':''}")</f>
        <v>{'SheetId':'05a3e0c8-b8c2-4245-bdc5-cb015cdcc9dd','UId':'a8f0a6b3-9106-4f05-a9e8-4be674535d7e','Col':5,'Row':37,'ColDynamic':5,'RowDynamic':35,'Format':'numberic','Value':'','TargetCode':''}</v>
      </c>
    </row>
    <row r="105" ht="12.75">
      <c r="A105" t="str">
        <f>CONCATENATE("{'SheetId':'05a3e0c8-b8c2-4245-bdc5-cb015cdcc9dd'",",","'UId':'80f44ad0-e00f-47a4-b9b2-86fb3e6a73d5'",",'Col':",COLUMN(BCTaiSan_06116!F37),",'Row':",ROW(BCTaiSan_06116!F37),",","'ColDynamic':",COLUMN(BCTaiSan_06116!F36),",","'RowDynamic':",ROW(BCTaiSan_06116!F36),",","'Format':'numberic'",",'Value':'",SUBSTITUTE(BCTaiSan_06116!F37,"'","\'"),"','TargetCode':''}")</f>
        <v>{'SheetId':'05a3e0c8-b8c2-4245-bdc5-cb015cdcc9dd','UId':'80f44ad0-e00f-47a4-b9b2-86fb3e6a73d5','Col':6,'Row':37,'ColDynamic':6,'RowDynamic':36,'Format':'numberic','Value':'','TargetCode':''}</v>
      </c>
    </row>
    <row r="106" ht="12.75">
      <c r="A106" t="str">
        <f>CONCATENATE("{'SheetId':'05a3e0c8-b8c2-4245-bdc5-cb015cdcc9dd'",",","'UId':'3220ddeb-af87-4c9b-ac4d-39f268b0cff1'",",'Col':",COLUMN(BCTaiSan_06116!D38),",'Row':",ROW(BCTaiSan_06116!D38),",","'Format':'numberic'",",'Value':'",SUBSTITUTE(BCTaiSan_06116!D38,"'","\'"),"','TargetCode':''}")</f>
        <v>{'SheetId':'05a3e0c8-b8c2-4245-bdc5-cb015cdcc9dd','UId':'3220ddeb-af87-4c9b-ac4d-39f268b0cff1','Col':4,'Row':38,'Format':'numberic','Value':'184408686','TargetCode':''}</v>
      </c>
    </row>
    <row r="107" ht="12.75">
      <c r="A107" t="str">
        <f>CONCATENATE("{'SheetId':'05a3e0c8-b8c2-4245-bdc5-cb015cdcc9dd'",",","'UId':'e00dd10f-f392-46fa-8783-e8d85476c880'",",'Col':",COLUMN(BCTaiSan_06116!E38),",'Row':",ROW(BCTaiSan_06116!E38),",","'Format':'numberic'",",'Value':'",SUBSTITUTE(BCTaiSan_06116!E38,"'","\'"),"','TargetCode':''}")</f>
        <v>{'SheetId':'05a3e0c8-b8c2-4245-bdc5-cb015cdcc9dd','UId':'e00dd10f-f392-46fa-8783-e8d85476c880','Col':5,'Row':38,'Format':'numberic','Value':'2257398826','TargetCode':''}</v>
      </c>
    </row>
    <row r="108" ht="12.75">
      <c r="A108" t="str">
        <f>CONCATENATE("{'SheetId':'05a3e0c8-b8c2-4245-bdc5-cb015cdcc9dd'",",","'UId':'1619a34a-c845-4d19-8d1d-80b199c2b9f0'",",'Col':",COLUMN(BCTaiSan_06116!F38),",'Row':",ROW(BCTaiSan_06116!F38),",","'Format':'numberic'",",'Value':'",SUBSTITUTE(BCTaiSan_06116!F38,"'","\'"),"','TargetCode':''}")</f>
        <v>{'SheetId':'05a3e0c8-b8c2-4245-bdc5-cb015cdcc9dd','UId':'1619a34a-c845-4d19-8d1d-80b199c2b9f0','Col':6,'Row':38,'Format':'numberic','Value':'0.0255929917236442','TargetCode':''}</v>
      </c>
    </row>
    <row r="109" ht="12.75">
      <c r="A109" t="str">
        <f>CONCATENATE("{'SheetId':'05a3e0c8-b8c2-4245-bdc5-cb015cdcc9dd'",",","'UId':'cf4000a8-baad-411e-bd08-697d1ba1395c'",",'Col':",COLUMN(BCTaiSan_06116!D39),",'Row':",ROW(BCTaiSan_06116!D39),",","'Format':'numberic'",",'Value':'",SUBSTITUTE(BCTaiSan_06116!D39,"'","\'"),"','TargetCode':''}")</f>
        <v>{'SheetId':'05a3e0c8-b8c2-4245-bdc5-cb015cdcc9dd','UId':'cf4000a8-baad-411e-bd08-697d1ba1395c','Col':4,'Row':39,'Format':'numberic','Value':'57713473558','TargetCode':''}</v>
      </c>
    </row>
    <row r="110" ht="12.75">
      <c r="A110" t="str">
        <f>CONCATENATE("{'SheetId':'05a3e0c8-b8c2-4245-bdc5-cb015cdcc9dd'",",","'UId':'6b38f976-80c8-432e-af37-b96eab4ed09f'",",'Col':",COLUMN(BCTaiSan_06116!E39),",'Row':",ROW(BCTaiSan_06116!E39),",","'Format':'numberic'",",'Value':'",SUBSTITUTE(BCTaiSan_06116!E39,"'","\'"),"','TargetCode':''}")</f>
        <v>{'SheetId':'05a3e0c8-b8c2-4245-bdc5-cb015cdcc9dd','UId':'6b38f976-80c8-432e-af37-b96eab4ed09f','Col':5,'Row':39,'Format':'numberic','Value':'58481043460','TargetCode':''}</v>
      </c>
    </row>
    <row r="111" ht="12.75">
      <c r="A111" t="str">
        <f>CONCATENATE("{'SheetId':'05a3e0c8-b8c2-4245-bdc5-cb015cdcc9dd'",",","'UId':'d8814a0f-f26d-4a65-9ddb-0e339251dfc9'",",'Col':",COLUMN(BCTaiSan_06116!F39),",'Row':",ROW(BCTaiSan_06116!F39),",","'Format':'numberic'",",'Value':'",SUBSTITUTE(BCTaiSan_06116!F39,"'","\'"),"','TargetCode':''}")</f>
        <v>{'SheetId':'05a3e0c8-b8c2-4245-bdc5-cb015cdcc9dd','UId':'d8814a0f-f26d-4a65-9ddb-0e339251dfc9','Col':6,'Row':39,'Format':'numberic','Value':'0.920494319675549','TargetCode':''}</v>
      </c>
    </row>
    <row r="112" ht="12.75">
      <c r="A112" t="str">
        <f>CONCATENATE("{'SheetId':'05a3e0c8-b8c2-4245-bdc5-cb015cdcc9dd'",",","'UId':'33cf46c6-8ad8-4ce3-a49e-30957324675c'",",'Col':",COLUMN(BCTaiSan_06116!D40),",'Row':",ROW(BCTaiSan_06116!D40),",","'Format':'numberic'",",'Value':'",SUBSTITUTE(BCTaiSan_06116!D40,"'","\'"),"','TargetCode':''}")</f>
        <v>{'SheetId':'05a3e0c8-b8c2-4245-bdc5-cb015cdcc9dd','UId':'33cf46c6-8ad8-4ce3-a49e-30957324675c','Col':4,'Row':40,'Format':'numberic','Value':'5000000','TargetCode':''}</v>
      </c>
    </row>
    <row r="113" ht="12.75">
      <c r="A113" t="str">
        <f>CONCATENATE("{'SheetId':'05a3e0c8-b8c2-4245-bdc5-cb015cdcc9dd'",",","'UId':'3ea27bdb-7f78-4d3e-9222-49e35271260e'",",'Col':",COLUMN(BCTaiSan_06116!E40),",'Row':",ROW(BCTaiSan_06116!E40),",","'Format':'numberic'",",'Value':'",SUBSTITUTE(BCTaiSan_06116!E40,"'","\'"),"','TargetCode':''}")</f>
        <v>{'SheetId':'05a3e0c8-b8c2-4245-bdc5-cb015cdcc9dd','UId':'3ea27bdb-7f78-4d3e-9222-49e35271260e','Col':5,'Row':40,'Format':'numberic','Value':'5000000','TargetCode':''}</v>
      </c>
    </row>
    <row r="114" ht="12.75">
      <c r="A114" t="str">
        <f>CONCATENATE("{'SheetId':'05a3e0c8-b8c2-4245-bdc5-cb015cdcc9dd'",",","'UId':'55bdaaa2-5778-4c79-9ce5-5493894de048'",",'Col':",COLUMN(BCTaiSan_06116!F40),",'Row':",ROW(BCTaiSan_06116!F40),",","'Format':'numberic'",",'Value':'",SUBSTITUTE(BCTaiSan_06116!F40,"'","\'"),"','TargetCode':''}")</f>
        <v>{'SheetId':'05a3e0c8-b8c2-4245-bdc5-cb015cdcc9dd','UId':'55bdaaa2-5778-4c79-9ce5-5493894de048','Col':6,'Row':40,'Format':'numberic','Value':'1','TargetCode':''}</v>
      </c>
    </row>
    <row r="115" ht="12.75">
      <c r="A115" t="str">
        <f>CONCATENATE("{'SheetId':'05a3e0c8-b8c2-4245-bdc5-cb015cdcc9dd'",",","'UId':'44f478b6-6f78-44aa-b3da-945bd53e1945'",",'Col':",COLUMN(BCTaiSan_06116!D41),",'Row':",ROW(BCTaiSan_06116!D41),",","'Format':'numberic'",",'Value':'",SUBSTITUTE(BCTaiSan_06116!D41,"'","\'"),"','TargetCode':''}")</f>
        <v>{'SheetId':'05a3e0c8-b8c2-4245-bdc5-cb015cdcc9dd','UId':'44f478b6-6f78-44aa-b3da-945bd53e1945','Col':4,'Row':41,'Format':'numberic','Value':'11542.69','TargetCode':''}</v>
      </c>
    </row>
    <row r="116" ht="12.75">
      <c r="A116" t="str">
        <f>CONCATENATE("{'SheetId':'05a3e0c8-b8c2-4245-bdc5-cb015cdcc9dd'",",","'UId':'4533f2d1-e469-4f34-9817-38085602d768'",",'Col':",COLUMN(BCTaiSan_06116!E41),",'Row':",ROW(BCTaiSan_06116!E41),",","'Format':'numberic'",",'Value':'",SUBSTITUTE(BCTaiSan_06116!E41,"'","\'"),"','TargetCode':''}")</f>
        <v>{'SheetId':'05a3e0c8-b8c2-4245-bdc5-cb015cdcc9dd','UId':'4533f2d1-e469-4f34-9817-38085602d768','Col':5,'Row':41,'Format':'numberic','Value':'11696.2','TargetCode':''}</v>
      </c>
    </row>
    <row r="117" ht="12.75">
      <c r="A117" t="str">
        <f>CONCATENATE("{'SheetId':'05a3e0c8-b8c2-4245-bdc5-cb015cdcc9dd'",",","'UId':'bf779ace-625d-48aa-aa6b-032f68f6238b'",",'Col':",COLUMN(BCTaiSan_06116!F41),",'Row':",ROW(BCTaiSan_06116!F41),",","'Format':'numberic'",",'Value':'",SUBSTITUTE(BCTaiSan_06116!F41,"'","\'"),"','TargetCode':''}")</f>
        <v>{'SheetId':'05a3e0c8-b8c2-4245-bdc5-cb015cdcc9dd','UId':'bf779ace-625d-48aa-aa6b-032f68f6238b','Col':6,'Row':41,'Format':'numberic','Value':'0.920494654560012','TargetCode':''}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{'SheetId':'9f0499bc-7fdf-466f-858e-64171f5a4e41','UId':'12f8b01e-2ca4-4c4d-9b66-ade2fd0da20f','Col':4,'Row':2,'Format':'numberic','Value':'70694702','TargetCode':''}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{'SheetId':'9f0499bc-7fdf-466f-858e-64171f5a4e41','UId':'0ddceec3-e126-43c8-aaad-6c8a6a5b2691','Col':5,'Row':2,'Format':'numberic','Value':'60241107','TargetCode':''}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{'SheetId':'9f0499bc-7fdf-466f-858e-64171f5a4e41','UId':'5aa23758-7d58-4e38-ba88-8eba35749a0f','Col':6,'Row':2,'Format':'numberic','Value':'318925759','TargetCode':''}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{'SheetId':'9f0499bc-7fdf-466f-858e-64171f5a4e41','UId':'86355dcd-b150-4ddc-8f7d-bea7f2272295','Col':4,'Row':4,'Format':'numberic','Value':'60441512','TargetCode':''}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{'SheetId':'9f0499bc-7fdf-466f-858e-64171f5a4e41','UId':'9402e700-a6c6-4730-9a87-830c7b8295aa','Col':5,'Row':4,'Format':'numberic','Value':'58491779','TargetCode':''}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{'SheetId':'9f0499bc-7fdf-466f-858e-64171f5a4e41','UId':'6c0ddf28-f5f4-40be-a529-03da538618da','Col':6,'Row':4,'Format':'numberic','Value':'305485891','TargetCode':''}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{'SheetId':'9f0499bc-7fdf-466f-858e-64171f5a4e41','UId':'9ace967b-a742-459d-9b0e-2533c2eee182','Col':4,'Row':5,'Format':'numberic','Value':'10253190','TargetCode':''}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{'SheetId':'9f0499bc-7fdf-466f-858e-64171f5a4e41','UId':'7709727e-ded2-4883-b3c2-f1f7a41a6b13','Col':5,'Row':5,'Format':'numberic','Value':'1749328','TargetCode':''}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{'SheetId':'9f0499bc-7fdf-466f-858e-64171f5a4e41','UId':'79b24302-7bd9-4283-880a-1cf8d24bcfe1','Col':6,'Row':5,'Format':'numberic','Value':'13439868','TargetCode':''}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{'SheetId':'9f0499bc-7fdf-466f-858e-64171f5a4e41','UId':'a33a72c7-2713-4873-8b86-d827af87f615','Col':4,'Row':7,'Format':'numberic','Value':'120864434','TargetCode':''}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{'SheetId':'9f0499bc-7fdf-466f-858e-64171f5a4e41','UId':'598da6e9-a46e-420a-9898-09cbad9bf1a4','Col':5,'Row':7,'Format':'numberic','Value':'185859022','TargetCode':''}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{'SheetId':'9f0499bc-7fdf-466f-858e-64171f5a4e41','UId':'da8bcbe5-744f-46f0-8514-2774403ba8ce','Col':6,'Row':7,'Format':'numberic','Value':'666657502','TargetCode':''}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{'SheetId':'9f0499bc-7fdf-466f-858e-64171f5a4e41','UId':'a3f7d517-3d33-47c2-b24d-c57ab35d3091','Col':4,'Row':8,'Format':'numberic','Value':'73171492','TargetCode':''}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{'SheetId':'9f0499bc-7fdf-466f-858e-64171f5a4e41','UId':'4f55db7e-1c04-4709-a1d2-bbbb29f72561','Col':5,'Row':8,'Format':'numberic','Value':'74929904','TargetCode':''}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{'SheetId':'9f0499bc-7fdf-466f-858e-64171f5a4e41','UId':'6f2a3ba9-dbc2-4817-8f88-d5d66d4d9003','Col':6,'Row':8,'Format':'numberic','Value':'395822750','TargetCode':''}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{'SheetId':'9f0499bc-7fdf-466f-858e-64171f5a4e41','UId':'6ba698f0-9bbf-4e84-b7a0-955599af3c15','Col':4,'Row':9,'Format':'numberic','Value':'10783334','TargetCode':''}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{'SheetId':'9f0499bc-7fdf-466f-858e-64171f5a4e41','UId':'444f440b-c894-49e3-92fd-668e8a858ff6','Col':5,'Row':9,'Format':'numberic','Value':'10857054','TargetCode':''}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{'SheetId':'9f0499bc-7fdf-466f-858e-64171f5a4e41','UId':'cab92e31-c53b-4b9c-8318-708f60ccc15e','Col':6,'Row':9,'Format':'numberic','Value':'54065868','TargetCode':''}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{'SheetId':'9f0499bc-7fdf-466f-858e-64171f5a4e41','UId':'01061364-95ed-46e6-a3e9-99d83f499a82','Col':6,'Row':10,'Format':'numberic','Value':'82500000','TargetCode':''}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{'SheetId':'9f0499bc-7fdf-466f-858e-64171f5a4e41','UId':'ac5a94f4-0b09-4c26-bd41-cb98cc31c478','Col':4,'Row':13,'Format':'numberic','Value':'7997150','TargetCode':''}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{'SheetId':'9f0499bc-7fdf-466f-858e-64171f5a4e41','UId':'3ae549d5-f71f-4577-b898-859e6d54e7d2','Col':5,'Row':13,'Format':'numberic','Value':'7739177','TargetCode':''}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{'SheetId':'9f0499bc-7fdf-466f-858e-64171f5a4e41','UId':'59e18741-6935-484e-8cd1-58a63386021b','Col':6,'Row':13,'Format':'numberic','Value':'38953860','TargetCode':''}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{'SheetId':'9f0499bc-7fdf-466f-858e-64171f5a4e41','UId':'5794efd1-9a5c-4959-a795-db4bba215646','Col':4,'Row':16,'Format':'numberic','Value':'10152000','TargetCode':''}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{'SheetId':'9f0499bc-7fdf-466f-858e-64171f5a4e41','UId':'bf2e53ba-fefe-4687-9396-4184dff837fd','Col':5,'Row':16,'Format':'numberic','Value':'74529611','TargetCode':''}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{'SheetId':'9f0499bc-7fdf-466f-858e-64171f5a4e41','UId':'7eb74c70-e2b7-48b5-a581-95fc57b7b500','Col':6,'Row':16,'Format':'numberic','Value':'86983623','TargetCode':''}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{'SheetId':'9f0499bc-7fdf-466f-858e-64171f5a4e41','UId':'34d2c2ab-6b55-4c07-84f2-c8bed7b6ae78','Col':4,'Row':17,'Format':'numberic','Value':'2260458','TargetCode':''}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{'SheetId':'9f0499bc-7fdf-466f-858e-64171f5a4e41','UId':'89b2b043-2df9-4f13-9e78-543369e737a1','Col':5,'Row':17,'Format':'numberic','Value':'1303276','TargetCode':''}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{'SheetId':'9f0499bc-7fdf-466f-858e-64171f5a4e41','UId':'76aa55e7-21e7-4982-86d8-afc5d0858f0b','Col':6,'Row':17,'Format':'numberic','Value':'8331401','TargetCode':''}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{'SheetId':'9f0499bc-7fdf-466f-858e-64171f5a4e41','UId':'a4678b54-6d84-4fc6-82af-93c8ba796b7e','Col':4,'Row':20,'ColDynamic':4,'RowDynamic':21,'Format':'numberic','Value':'2260458','TargetCode':''}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{'SheetId':'9f0499bc-7fdf-466f-858e-64171f5a4e41','UId':'caa60042-71ff-4827-9ff9-01598a48d39c','Col':5,'Row':20,'ColDynamic':5,'RowDynamic':21,'Format':'numberic','Value':'1303276','TargetCode':''}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{'SheetId':'9f0499bc-7fdf-466f-858e-64171f5a4e41','UId':'377b527a-1c97-40b7-bcbd-ebc3498c821a','Col':6,'Row':20,'ColDynamic':6,'RowDynamic':21,'Format':'numberic','Value':'8331401','TargetCode':''}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{'SheetId':'9f0499bc-7fdf-466f-858e-64171f5a4e41','UId':'38a3a91f-b01e-45c2-b5f0-c1707c708fbb','Col':4,'Row':21,'Format':'numberic','Value':'-50169732','TargetCode':''}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{'SheetId':'9f0499bc-7fdf-466f-858e-64171f5a4e41','UId':'8130b8d9-328b-494e-92da-a5be9e6805c7','Col':5,'Row':21,'Format':'numberic','Value':'-125617915','TargetCode':''}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{'SheetId':'9f0499bc-7fdf-466f-858e-64171f5a4e41','UId':'1268971d-aec4-4d18-9dad-547f1842a001','Col':6,'Row':21,'Format':'numberic','Value':'-347731743','TargetCode':''}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{'SheetId':'9f0499bc-7fdf-466f-858e-64171f5a4e41','UId':'d2452298-d733-4df4-9378-e361c0350d90','Col':4,'Row':22,'Format':'numberic','Value':'-717400170','TargetCode':''}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{'SheetId':'9f0499bc-7fdf-466f-858e-64171f5a4e41','UId':'a5156e00-328f-4d9e-8fb7-d79a4b97561d','Col':5,'Row':22,'Format':'numberic','Value':'-7666790590','TargetCode':''}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{'SheetId':'9f0499bc-7fdf-466f-858e-64171f5a4e41','UId':'5686740e-d712-4779-b2c8-31705da010da','Col':6,'Row':22,'Format':'numberic','Value':'-17162355889','TargetCode':''}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{'SheetId':'9f0499bc-7fdf-466f-858e-64171f5a4e41','UId':'290f007c-4527-4267-a2a4-e6549d55903d','Col':4,'Row':23,'Format':'numberic','Value':'-2802510000','TargetCode':''}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{'SheetId':'9f0499bc-7fdf-466f-858e-64171f5a4e41','UId':'16296614-89f9-4d93-8c2d-68ec7fbd16f2','Col':5,'Row':23,'Format':'numberic','Value':'-3665686424','TargetCode':''}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{'SheetId':'9f0499bc-7fdf-466f-858e-64171f5a4e41','UId':'ecdba23d-aaf1-46ee-a77f-ae1e9f77003d','Col':6,'Row':23,'Format':'numberic','Value':'-6422401848','TargetCode':''}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{'SheetId':'9f0499bc-7fdf-466f-858e-64171f5a4e41','UId':'ebbc855b-d0b1-4cee-9591-7f60875ae68f','Col':4,'Row':24,'Format':'numberic','Value':'2085109830','TargetCode':''}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{'SheetId':'9f0499bc-7fdf-466f-858e-64171f5a4e41','UId':'f1aa294a-789c-4547-b886-03338c9092d4','Col':5,'Row':24,'Format':'numberic','Value':'-4001104166','TargetCode':''}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{'SheetId':'9f0499bc-7fdf-466f-858e-64171f5a4e41','UId':'5f62cabd-6a25-4e7a-b24b-2fabca4214a8','Col':6,'Row':24,'Format':'numberic','Value':'-10739954041','TargetCode':''}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{'SheetId':'9f0499bc-7fdf-466f-858e-64171f5a4e41','UId':'d7714b42-515f-42ef-bf86-53d0cecd3934','Col':4,'Row':25,'Format':'numberic','Value':'-767569902','TargetCode':''}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{'SheetId':'9f0499bc-7fdf-466f-858e-64171f5a4e41','UId':'ec1f60a0-2572-4cba-abb3-8b98c0527c84','Col':5,'Row':25,'Format':'numberic','Value':'-7792408505','TargetCode':''}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{'SheetId':'9f0499bc-7fdf-466f-858e-64171f5a4e41','UId':'f5f8ca5d-17a1-4056-86bd-31bf83508e62','Col':6,'Row':25,'Format':'numberic','Value':'-17510087632','TargetCode':''}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{'SheetId':'9f0499bc-7fdf-466f-858e-64171f5a4e41','UId':'117aa9b8-574b-4617-b605-c28ee5df6106','Col':4,'Row':26,'Format':'numberic','Value':'58481043460','TargetCode':''}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{'SheetId':'9f0499bc-7fdf-466f-858e-64171f5a4e41','UId':'dbb5f829-73f9-4b34-bf99-f414f22f1167','Col':5,'Row':26,'Format':'numberic','Value':'66273451965','TargetCode':''}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{'SheetId':'9f0499bc-7fdf-466f-858e-64171f5a4e41','UId':'a35bc912-a4a1-4e37-9299-45d6aef59c30','Col':6,'Row':26,'Format':'numberic','Value':'75223561190','TargetCode':''}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{'SheetId':'9f0499bc-7fdf-466f-858e-64171f5a4e41','UId':'eb92428b-9d49-4888-9f14-bcbfbe5c6bf2','Col':4,'Row':27,'Format':'numberic','Value':'-767569902','TargetCode':''}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{'SheetId':'9f0499bc-7fdf-466f-858e-64171f5a4e41','UId':'320d6bb6-c7fd-43a2-9ebb-b238b4ad2bad','Col':5,'Row':27,'Format':'numberic','Value':'-7792408505','TargetCode':''}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{'SheetId':'9f0499bc-7fdf-466f-858e-64171f5a4e41','UId':'e29da00d-8775-4d3c-9298-05be59e17f80','Col':6,'Row':27,'Format':'numberic','Value':'-17510087632','TargetCode':''}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{'SheetId':'9f0499bc-7fdf-466f-858e-64171f5a4e41','UId':'bfd72bba-c211-4f8e-9ecd-9ee4a52f04bd','Col':4,'Row':29,'Format':'numberic','Value':'-767569902','TargetCode':''}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{'SheetId':'9f0499bc-7fdf-466f-858e-64171f5a4e41','UId':'cd326691-0867-4329-9a1f-8c4ceac46193','Col':5,'Row':29,'Format':'numberic','Value':'-7792408505','TargetCode':''}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{'SheetId':'9f0499bc-7fdf-466f-858e-64171f5a4e41','UId':'0fd54c7e-8a7a-4167-9c56-6c7a3937cda6','Col':6,'Row':29,'Format':'numberic','Value':'-17510087632','TargetCode':''}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{'SheetId':'9f0499bc-7fdf-466f-858e-64171f5a4e41','UId':'50d9d533-bac7-4f48-aec0-1a7e4c3d12ca','Col':4,'Row':32,'Format':'numberic','Value':'57713473558','TargetCode':''}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{'SheetId':'9f0499bc-7fdf-466f-858e-64171f5a4e41','UId':'bb7a1e89-86da-484d-8ec8-7afacd682f41','Col':5,'Row':32,'Format':'numberic','Value':'58481043460','TargetCode':''}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{'SheetId':'9f0499bc-7fdf-466f-858e-64171f5a4e41','UId':'4c5eb36c-dc61-4ba8-bea8-e6e2e14f1ea6','Col':6,'Row':32,'Format':'numberic','Value':'57713473558','TargetCode':''}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 ','TargetCode':''}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 ','TargetCode':''}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 ','TargetCode':''}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 ','TargetCode':''}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11),",'Row':",ROW(BCDanhMucDauTu_06118!A11),",","'ColDynamic':",COLUMN(BCDanhMucDauTu_06118!A11),",","'RowDynamic':",ROW(BCDanhMucDauTu_06118!A11),",","'Format':'numberic'",",'Value':'",SUBSTITUTE(BCDanhMucDauTu_06118!A11,"'","\'"),"','TargetCode':''}")</f>
        <v>{'SheetId':'67b46b8e-8f9b-4b72-bb0c-c761b7d3774f','UId':'909c14d4-418f-4fe6-ba78-f3cc30bbf1af','Col':1,'Row':11,'ColDynamic':1,'RowDynamic':11,'Format':'numberic','Value':' ','TargetCode':''}</v>
      </c>
    </row>
    <row r="230" ht="12.75">
      <c r="A230" t="str">
        <f>CONCATENATE("{'SheetId':'67b46b8e-8f9b-4b72-bb0c-c761b7d3774f'",",","'UId':'7c04cb71-2274-4d6c-aad2-e9896a0cf1a0'",",'Col':",COLUMN(BCDanhMucDauTu_06118!B11),",'Row':",ROW(BCDanhMucDauTu_06118!B11),",","'ColDynamic':",COLUMN(BCDanhMucDauTu_06118!B11),",","'RowDynamic':",ROW(BCDanhMucDauTu_06118!B11),",","'Format':'string'",",'Value':'",SUBSTITUTE(BCDanhMucDauTu_06118!B11,"'","\'"),"','TargetCode':''}")</f>
        <v>{'SheetId':'67b46b8e-8f9b-4b72-bb0c-c761b7d3774f','UId':'7c04cb71-2274-4d6c-aad2-e9896a0cf1a0','Col':2,'Row':11,'ColDynamic':2,'RowDynamic':11,'Format':'string','Value':'Tổng','TargetCode':''}</v>
      </c>
    </row>
    <row r="231" ht="12.75">
      <c r="A231" t="str">
        <f>CONCATENATE("{'SheetId':'67b46b8e-8f9b-4b72-bb0c-c761b7d3774f'",",","'UId':'5aaf77a7-c601-42ce-8c20-f284e370864b'",",'Col':",COLUMN(BCDanhMucDauTu_06118!C11),",'Row':",ROW(BCDanhMucDauTu_06118!C11),",","'ColDynamic':",COLUMN(BCDanhMucDauTu_06118!C11),",","'RowDynamic':",ROW(BCDanhMucDauTu_06118!C11),",","'Format':'numberic'",",'Value':'",SUBSTITUTE(BCDanhMucDauTu_06118!C11,"'","\'"),"','TargetCode':''}")</f>
        <v>{'SheetId':'67b46b8e-8f9b-4b72-bb0c-c761b7d3774f','UId':'5aaf77a7-c601-42ce-8c20-f284e370864b','Col':3,'Row':11,'ColDynamic':3,'RowDynamic':11,'Format':'numberic','Value':'2247','TargetCode':''}</v>
      </c>
    </row>
    <row r="232" ht="12.75">
      <c r="A232" t="str">
        <f>CONCATENATE("{'SheetId':'67b46b8e-8f9b-4b72-bb0c-c761b7d3774f'",",","'UId':'3c4aeab7-2943-4c67-813d-bb3220bb9f82'",",'Col':",COLUMN(BCDanhMucDauTu_06118!D11),",'Row':",ROW(BCDanhMucDauTu_06118!D11),",","'ColDynamic':",COLUMN(BCDanhMucDauTu_06118!D11),",","'RowDynamic':",ROW(BCDanhMucDauTu_06118!D11),",","'Format':'numberic'",",'Value':'",SUBSTITUTE(BCDanhMucDauTu_06118!D11,"'","\'"),"','TargetCode':''}")</f>
        <v>{'SheetId':'67b46b8e-8f9b-4b72-bb0c-c761b7d3774f','UId':'3c4aeab7-2943-4c67-813d-bb3220bb9f82','Col':4,'Row':11,'ColDynamic':4,'RowDynamic':11,'Format':'numberic','Value':'720539','TargetCode':''}</v>
      </c>
    </row>
    <row r="233" ht="12.75">
      <c r="A233" t="str">
        <f>CONCATENATE("{'SheetId':'67b46b8e-8f9b-4b72-bb0c-c761b7d3774f'",",","'UId':'c1fea7bf-fa93-4222-bac6-9c6270d7e342'",",'Col':",COLUMN(BCDanhMucDauTu_06118!E11),",'Row':",ROW(BCDanhMucDauTu_06118!E11),",","'ColDynamic':",COLUMN(BCDanhMucDauTu_06118!E11),",","'RowDynamic':",ROW(BCDanhMucDauTu_06118!E11),",","'Format':'numberic'",",'Value':'",SUBSTITUTE(BCDanhMucDauTu_06118!E11,"'","\'"),"','TargetCode':''}")</f>
        <v>{'SheetId':'67b46b8e-8f9b-4b72-bb0c-c761b7d3774f','UId':'c1fea7bf-fa93-4222-bac6-9c6270d7e342','Col':5,'Row':11,'ColDynamic':5,'RowDynamic':11,'Format':'numberic','Value':'','TargetCode':''}</v>
      </c>
    </row>
    <row r="234" ht="12.75">
      <c r="A234" t="str">
        <f>CONCATENATE("{'SheetId':'67b46b8e-8f9b-4b72-bb0c-c761b7d3774f'",",","'UId':'7e8c5862-097e-408b-a7d3-eb833a539b90'",",'Col':",COLUMN(BCDanhMucDauTu_06118!F11),",'Row':",ROW(BCDanhMucDauTu_06118!F11),",","'ColDynamic':",COLUMN(BCDanhMucDauTu_06118!F11),",","'RowDynamic':",ROW(BCDanhMucDauTu_06118!F11),",","'Format':'numberic'",",'Value':'",SUBSTITUTE(BCDanhMucDauTu_06118!F11,"'","\'"),"','TargetCode':''}")</f>
        <v>{'SheetId':'67b46b8e-8f9b-4b72-bb0c-c761b7d3774f','UId':'7e8c5862-097e-408b-a7d3-eb833a539b90','Col':6,'Row':11,'ColDynamic':6,'RowDynamic':11,'Format':'numberic','Value':'37030811200','TargetCode':''}</v>
      </c>
    </row>
    <row r="235" ht="12.75">
      <c r="A235" t="str">
        <f>CONCATENATE("{'SheetId':'67b46b8e-8f9b-4b72-bb0c-c761b7d3774f'",",","'UId':'40abfc6e-cf0b-4032-a86e-f277b36863c2'",",'Col':",COLUMN(BCDanhMucDauTu_06118!G11),",'Row':",ROW(BCDanhMucDauTu_06118!G11),",","'ColDynamic':",COLUMN(BCDanhMucDauTu_06118!G6),",","'RowDynamic':",ROW(BCDanhMucDauTu_06118!G6),",","'Format':'numberic'",",'Value':'",SUBSTITUTE(BCDanhMucDauTu_06118!G11,"'","\'"),"','TargetCode':''}")</f>
        <v>{'SheetId':'67b46b8e-8f9b-4b72-bb0c-c761b7d3774f','UId':'40abfc6e-cf0b-4032-a86e-f277b36863c2','Col':7,'Row':11,'ColDynamic':7,'RowDynamic':6,'Format':'numberic','Value':'0.639588353921832','TargetCode':''}</v>
      </c>
    </row>
    <row r="236" ht="12.75">
      <c r="A236" t="str">
        <f>CONCATENATE("{'SheetId':'67b46b8e-8f9b-4b72-bb0c-c761b7d3774f'",",","'UId':'d375f948-86c5-437c-a5d7-4daa8f78828c'",",'Col':",COLUMN(BCDanhMucDauTu_06118!D12),",'Row':",ROW(BCDanhMucDauTu_06118!D12),",","'Format':'numberic'",",'Value':'",SUBSTITUTE(BCDanhMucDauTu_06118!D12,"'","\'"),"','TargetCode':''}")</f>
        <v>{'SheetId':'67b46b8e-8f9b-4b72-bb0c-c761b7d3774f','UId':'d375f948-86c5-437c-a5d7-4daa8f78828c','Col':4,'Row':12,'Format':'numberic','Value':' ','TargetCode':''}</v>
      </c>
    </row>
    <row r="237" ht="12.75">
      <c r="A237" t="str">
        <f>CONCATENATE("{'SheetId':'67b46b8e-8f9b-4b72-bb0c-c761b7d3774f'",",","'UId':'189a912b-e577-4535-83af-ecaf75016720'",",'Col':",COLUMN(BCDanhMucDauTu_06118!E12),",'Row':",ROW(BCDanhMucDauTu_06118!E12),",","'Format':'numberic'",",'Value':'",SUBSTITUTE(BCDanhMucDauTu_06118!E12,"'","\'"),"','TargetCode':''}")</f>
        <v>{'SheetId':'67b46b8e-8f9b-4b72-bb0c-c761b7d3774f','UId':'189a912b-e577-4535-83af-ecaf75016720','Col':5,'Row':12,'Format':'numberic','Value':' ','TargetCode':''}</v>
      </c>
    </row>
    <row r="238" ht="12.75">
      <c r="A238" t="str">
        <f>CONCATENATE("{'SheetId':'67b46b8e-8f9b-4b72-bb0c-c761b7d3774f'",",","'UId':'f3d800a6-44c8-49a7-a049-8c8ea92a5bd4'",",'Col':",COLUMN(BCDanhMucDauTu_06118!F12),",'Row':",ROW(BCDanhMucDauTu_06118!F12),",","'Format':'numberic'",",'Value':'",SUBSTITUTE(BCDanhMucDauTu_06118!F12,"'","\'"),"','TargetCode':''}")</f>
        <v>{'SheetId':'67b46b8e-8f9b-4b72-bb0c-c761b7d3774f','UId':'f3d800a6-44c8-49a7-a049-8c8ea92a5bd4','Col':6,'Row':12,'Format':'numberic','Value':' ','TargetCode':''}</v>
      </c>
    </row>
    <row r="239" ht="12.75">
      <c r="A239" t="str">
        <f>CONCATENATE("{'SheetId':'67b46b8e-8f9b-4b72-bb0c-c761b7d3774f'",",","'UId':'58b4a165-c059-4a43-b148-b9d31e3598b2'",",'Col':",COLUMN(BCDanhMucDauTu_06118!G12),",'Row':",ROW(BCDanhMucDauTu_06118!G12),",","'Format':'numberic'",",'Value':'",SUBSTITUTE(BCDanhMucDauTu_06118!G12,"'","\'"),"','TargetCode':''}")</f>
        <v>{'SheetId':'67b46b8e-8f9b-4b72-bb0c-c761b7d3774f','UId':'58b4a165-c059-4a43-b148-b9d31e3598b2','Col':7,'Row':12,'Format':'numberic','Value':' ','TargetCode':''}</v>
      </c>
    </row>
    <row r="240" ht="12.75">
      <c r="A240" t="str">
        <f>CONCATENATE("{'SheetId':'67b46b8e-8f9b-4b72-bb0c-c761b7d3774f'",",","'UId':'53d5ac23-053a-4fac-8e38-84b86dadba1a'",",'Col':",COLUMN(BCDanhMucDauTu_06118!A14),",'Row':",ROW(BCDanhMucDauTu_06118!A14),",","'ColDynamic':",COLUMN(BCDanhMucDauTu_06118!A15),",","'RowDynamic':",ROW(BCDanhMucDauTu_06118!A15),",","'Format':'numberic'",",'Value':'",SUBSTITUTE(BCDanhMucDauTu_06118!A14,"'","\'"),"','TargetCode':''}")</f>
        <v>{'SheetId':'67b46b8e-8f9b-4b72-bb0c-c761b7d3774f','UId':'53d5ac23-053a-4fac-8e38-84b86dadba1a','Col':1,'Row':14,'ColDynamic':1,'RowDynamic':15,'Format':'numberic','Value':' ','TargetCode':''}</v>
      </c>
    </row>
    <row r="241" ht="12.75">
      <c r="A241" t="str">
        <f>CONCATENATE("{'SheetId':'67b46b8e-8f9b-4b72-bb0c-c761b7d3774f'",",","'UId':'91122e37-15f5-4963-ae29-e5271597d35e'",",'Col':",COLUMN(BCDanhMucDauTu_06118!B14),",'Row':",ROW(BCDanhMucDauTu_06118!B14),",","'ColDynamic':",COLUMN(BCDanhMucDauTu_06118!B15),",","'RowDynamic':",ROW(BCDanhMucDauTu_06118!B15),",","'Format':'string'",",'Value':'",SUBSTITUTE(BCDanhMucDauTu_06118!B14,"'","\'"),"','TargetCode':''}")</f>
        <v>{'SheetId':'67b46b8e-8f9b-4b72-bb0c-c761b7d3774f','UId':'91122e37-15f5-4963-ae29-e5271597d35e','Col':2,'Row':14,'ColDynamic':2,'RowDynamic':15,'Format':'string','Value':'Tổng','TargetCode':''}</v>
      </c>
    </row>
    <row r="242" ht="12.75">
      <c r="A242" t="str">
        <f>CONCATENATE("{'SheetId':'67b46b8e-8f9b-4b72-bb0c-c761b7d3774f'",",","'UId':'7e980fb8-4415-4638-bcdc-86b6eceaa3c6'",",'Col':",COLUMN(BCDanhMucDauTu_06118!C14),",'Row':",ROW(BCDanhMucDauTu_06118!C14),",","'ColDynamic':",COLUMN(BCDanhMucDauTu_06118!C15),",","'RowDynamic':",ROW(BCDanhMucDauTu_06118!C15),",","'Format':'numberic'",",'Value':'",SUBSTITUTE(BCDanhMucDauTu_06118!C14,"'","\'"),"','TargetCode':''}")</f>
        <v>{'SheetId':'67b46b8e-8f9b-4b72-bb0c-c761b7d3774f','UId':'7e980fb8-4415-4638-bcdc-86b6eceaa3c6','Col':3,'Row':14,'ColDynamic':3,'RowDynamic':15,'Format':'numberic','Value':'2249','TargetCode':''}</v>
      </c>
    </row>
    <row r="243" ht="12.75">
      <c r="A243" t="str">
        <f>CONCATENATE("{'SheetId':'67b46b8e-8f9b-4b72-bb0c-c761b7d3774f'",",","'UId':'857485a5-83f1-4cb7-916e-86082255b7ab'",",'Col':",COLUMN(BCDanhMucDauTu_06118!D14),",'Row':",ROW(BCDanhMucDauTu_06118!D14),",","'ColDynamic':",COLUMN(BCDanhMucDauTu_06118!D15),",","'RowDynamic':",ROW(BCDanhMucDauTu_06118!D15),",","'Format':'numberic'",",'Value':'",SUBSTITUTE(BCDanhMucDauTu_06118!D14,"'","\'"),"','TargetCode':''}")</f>
        <v>{'SheetId':'67b46b8e-8f9b-4b72-bb0c-c761b7d3774f','UId':'857485a5-83f1-4cb7-916e-86082255b7ab','Col':4,'Row':14,'ColDynamic':4,'RowDynamic':15,'Format':'numberic','Value':' ','TargetCode':''}</v>
      </c>
    </row>
    <row r="244" ht="12.75">
      <c r="A244" t="str">
        <f>CONCATENATE("{'SheetId':'67b46b8e-8f9b-4b72-bb0c-c761b7d3774f'",",","'UId':'0b58a205-febf-45d4-9d6b-f0b4c1829117'",",'Col':",COLUMN(BCDanhMucDauTu_06118!E14),",'Row':",ROW(BCDanhMucDauTu_06118!E14),",","'ColDynamic':",COLUMN(BCDanhMucDauTu_06118!E15),",","'RowDynamic':",ROW(BCDanhMucDauTu_06118!E15),",","'Format':'numberic'",",'Value':'",SUBSTITUTE(BCDanhMucDauTu_06118!E14,"'","\'"),"','TargetCode':''}")</f>
        <v>{'SheetId':'67b46b8e-8f9b-4b72-bb0c-c761b7d3774f','UId':'0b58a205-febf-45d4-9d6b-f0b4c1829117','Col':5,'Row':14,'ColDynamic':5,'RowDynamic':15,'Format':'numberic','Value':' ','TargetCode':''}</v>
      </c>
    </row>
    <row r="245" ht="12.75">
      <c r="A245" t="str">
        <f>CONCATENATE("{'SheetId':'67b46b8e-8f9b-4b72-bb0c-c761b7d3774f'",",","'UId':'cd160ace-1570-4bd2-83c2-e03b3a62fd73'",",'Col':",COLUMN(BCDanhMucDauTu_06118!F14),",'Row':",ROW(BCDanhMucDauTu_06118!F14),",","'ColDynamic':",COLUMN(BCDanhMucDauTu_06118!F15),",","'RowDynamic':",ROW(BCDanhMucDauTu_06118!F15),",","'Format':'numberic'",",'Value':'",SUBSTITUTE(BCDanhMucDauTu_06118!F14,"'","\'"),"','TargetCode':''}")</f>
        <v>{'SheetId':'67b46b8e-8f9b-4b72-bb0c-c761b7d3774f','UId':'cd160ace-1570-4bd2-83c2-e03b3a62fd73','Col':6,'Row':14,'ColDynamic':6,'RowDynamic':15,'Format':'numberic','Value':' ','TargetCode':''}</v>
      </c>
    </row>
    <row r="246" ht="12.75">
      <c r="A246" t="str">
        <f>CONCATENATE("{'SheetId':'67b46b8e-8f9b-4b72-bb0c-c761b7d3774f'",",","'UId':'301e9bee-938e-453c-a430-d79788ced4ff'",",'Col':",COLUMN(BCDanhMucDauTu_06118!G14),",'Row':",ROW(BCDanhMucDauTu_06118!G14),",","'ColDynamic':",COLUMN(BCDanhMucDauTu_06118!G13),",","'RowDynamic':",ROW(BCDanhMucDauTu_06118!G13),",","'Format':'numberic'",",'Value':'",SUBSTITUTE(BCDanhMucDauTu_06118!G14,"'","\'"),"','TargetCode':''}")</f>
        <v>{'SheetId':'67b46b8e-8f9b-4b72-bb0c-c761b7d3774f','UId':'301e9bee-938e-453c-a430-d79788ced4ff','Col':7,'Row':14,'ColDynamic':7,'RowDynamic':13,'Format':'numberic','Value':' ','TargetCode':''}</v>
      </c>
    </row>
    <row r="247" ht="12.75">
      <c r="A247" t="str">
        <f>CONCATENATE("{'SheetId':'67b46b8e-8f9b-4b72-bb0c-c761b7d3774f'",",","'UId':'5d33e08d-9f94-462e-ad86-33c206308f5d'",",'Col':",COLUMN(BCDanhMucDauTu_06118!D15),",'Row':",ROW(BCDanhMucDauTu_06118!D15),",","'Format':'numberic'",",'Value':'",SUBSTITUTE(BCDanhMucDauTu_06118!D15,"'","\'"),"','TargetCode':''}")</f>
        <v>{'SheetId':'67b46b8e-8f9b-4b72-bb0c-c761b7d3774f','UId':'5d33e08d-9f94-462e-ad86-33c206308f5d','Col':4,'Row':15,'Format':'numberic','Value':' ','TargetCode':''}</v>
      </c>
    </row>
    <row r="248" ht="12.75">
      <c r="A248" t="str">
        <f>CONCATENATE("{'SheetId':'67b46b8e-8f9b-4b72-bb0c-c761b7d3774f'",",","'UId':'5a1d99ac-4046-4829-bb38-dce3aba056f8'",",'Col':",COLUMN(BCDanhMucDauTu_06118!E15),",'Row':",ROW(BCDanhMucDauTu_06118!E15),",","'Format':'numberic'",",'Value':'",SUBSTITUTE(BCDanhMucDauTu_06118!E15,"'","\'"),"','TargetCode':''}")</f>
        <v>{'SheetId':'67b46b8e-8f9b-4b72-bb0c-c761b7d3774f','UId':'5a1d99ac-4046-4829-bb38-dce3aba056f8','Col':5,'Row':15,'Format':'numberic','Value':' ','TargetCode':''}</v>
      </c>
    </row>
    <row r="249" ht="12.75">
      <c r="A249" t="str">
        <f>CONCATENATE("{'SheetId':'67b46b8e-8f9b-4b72-bb0c-c761b7d3774f'",",","'UId':'82c5dee3-0b15-4712-a224-109e2a9593e7'",",'Col':",COLUMN(BCDanhMucDauTu_06118!F15),",'Row':",ROW(BCDanhMucDauTu_06118!F15),",","'Format':'numberic'",",'Value':'",SUBSTITUTE(BCDanhMucDauTu_06118!F15,"'","\'"),"','TargetCode':''}")</f>
        <v>{'SheetId':'67b46b8e-8f9b-4b72-bb0c-c761b7d3774f','UId':'82c5dee3-0b15-4712-a224-109e2a9593e7','Col':6,'Row':15,'Format':'numberic','Value':' ','TargetCode':''}</v>
      </c>
    </row>
    <row r="250" ht="12.75">
      <c r="A250" t="str">
        <f>CONCATENATE("{'SheetId':'67b46b8e-8f9b-4b72-bb0c-c761b7d3774f'",",","'UId':'e5432a41-2e98-438d-afa5-4e4ca5e713d2'",",'Col':",COLUMN(BCDanhMucDauTu_06118!G15),",'Row':",ROW(BCDanhMucDauTu_06118!G15),",","'Format':'numberic'",",'Value':'",SUBSTITUTE(BCDanhMucDauTu_06118!G15,"'","\'"),"','TargetCode':''}")</f>
        <v>{'SheetId':'67b46b8e-8f9b-4b72-bb0c-c761b7d3774f','UId':'e5432a41-2e98-438d-afa5-4e4ca5e713d2','Col':7,'Row':15,'Format':'numberic','Value':' ','TargetCode':''}</v>
      </c>
    </row>
    <row r="251" ht="12.75">
      <c r="A251" t="str">
        <f>CONCATENATE("{'SheetId':'67b46b8e-8f9b-4b72-bb0c-c761b7d3774f'",",","'UId':'5056b429-a712-4f9b-af4a-b1c775a4197b'",",'Col':",COLUMN(BCDanhMucDauTu_06118!A20),",'Row':",ROW(BCDanhMucDauTu_06118!A20),",","'ColDynamic':",COLUMN(BCDanhMucDauTu_06118!A23),",","'RowDynamic':",ROW(BCDanhMucDauTu_06118!A23),",","'Format':'numberic'",",'Value':'",SUBSTITUTE(BCDanhMucDauTu_06118!A20,"'","\'"),"','TargetCode':''}")</f>
        <v>{'SheetId':'67b46b8e-8f9b-4b72-bb0c-c761b7d3774f','UId':'5056b429-a712-4f9b-af4a-b1c775a4197b','Col':1,'Row':20,'ColDynamic':1,'RowDynamic':23,'Format':'numberic','Value':' ','TargetCode':''}</v>
      </c>
    </row>
    <row r="252" ht="12.75">
      <c r="A252" t="str">
        <f>CONCATENATE("{'SheetId':'67b46b8e-8f9b-4b72-bb0c-c761b7d3774f'",",","'UId':'204a8849-ed6b-48a6-8451-3af74f33b46b'",",'Col':",COLUMN(BCDanhMucDauTu_06118!B20),",'Row':",ROW(BCDanhMucDauTu_06118!B20),",","'ColDynamic':",COLUMN(BCDanhMucDauTu_06118!B23),",","'RowDynamic':",ROW(BCDanhMucDauTu_06118!B23),",","'Format':'string'",",'Value':'",SUBSTITUTE(BCDanhMucDauTu_06118!B20,"'","\'"),"','TargetCode':''}")</f>
        <v>{'SheetId':'67b46b8e-8f9b-4b72-bb0c-c761b7d3774f','UId':'204a8849-ed6b-48a6-8451-3af74f33b46b','Col':2,'Row':20,'ColDynamic':2,'RowDynamic':23,'Format':'string','Value':'Tổng','TargetCode':''}</v>
      </c>
    </row>
    <row r="253" ht="12.75">
      <c r="A253" t="str">
        <f>CONCATENATE("{'SheetId':'67b46b8e-8f9b-4b72-bb0c-c761b7d3774f'",",","'UId':'e03e5067-5fdf-4765-aa29-769841dbfe5b'",",'Col':",COLUMN(BCDanhMucDauTu_06118!C20),",'Row':",ROW(BCDanhMucDauTu_06118!C20),",","'ColDynamic':",COLUMN(BCDanhMucDauTu_06118!C23),",","'RowDynamic':",ROW(BCDanhMucDauTu_06118!C23),",","'Format':'numberic'",",'Value':'",SUBSTITUTE(BCDanhMucDauTu_06118!C20,"'","\'"),"','TargetCode':''}")</f>
        <v>{'SheetId':'67b46b8e-8f9b-4b72-bb0c-c761b7d3774f','UId':'e03e5067-5fdf-4765-aa29-769841dbfe5b','Col':3,'Row':20,'ColDynamic':3,'RowDynamic':23,'Format':'numberic','Value':'2252','TargetCode':''}</v>
      </c>
    </row>
    <row r="254" ht="12.75">
      <c r="A254" t="str">
        <f>CONCATENATE("{'SheetId':'67b46b8e-8f9b-4b72-bb0c-c761b7d3774f'",",","'UId':'8d60e85b-e4c7-405f-a833-8a3fa51e9dd7'",",'Col':",COLUMN(BCDanhMucDauTu_06118!D20),",'Row':",ROW(BCDanhMucDauTu_06118!D20),",","'ColDynamic':",COLUMN(BCDanhMucDauTu_06118!D23),",","'RowDynamic':",ROW(BCDanhMucDauTu_06118!D23),",","'Format':'numberic'",",'Value':'",SUBSTITUTE(BCDanhMucDauTu_06118!D20,"'","\'"),"','TargetCode':''}")</f>
        <v>{'SheetId':'67b46b8e-8f9b-4b72-bb0c-c761b7d3774f','UId':'8d60e85b-e4c7-405f-a833-8a3fa51e9dd7','Col':4,'Row':20,'ColDynamic':4,'RowDynamic':23,'Format':'numberic','Value':'79000','TargetCode':''}</v>
      </c>
    </row>
    <row r="255" ht="12.75">
      <c r="A255" t="str">
        <f>CONCATENATE("{'SheetId':'67b46b8e-8f9b-4b72-bb0c-c761b7d3774f'",",","'UId':'e9abb875-b13a-4d12-a237-cc3f7de15c2e'",",'Col':",COLUMN(BCDanhMucDauTu_06118!E20),",'Row':",ROW(BCDanhMucDauTu_06118!E20),",","'ColDynamic':",COLUMN(BCDanhMucDauTu_06118!E23),",","'RowDynamic':",ROW(BCDanhMucDauTu_06118!E23),",","'Format':'numberic'",",'Value':'",SUBSTITUTE(BCDanhMucDauTu_06118!E20,"'","\'"),"','TargetCode':''}")</f>
        <v>{'SheetId':'67b46b8e-8f9b-4b72-bb0c-c761b7d3774f','UId':'e9abb875-b13a-4d12-a237-cc3f7de15c2e','Col':5,'Row':20,'ColDynamic':5,'RowDynamic':23,'Format':'numberic','Value':'','TargetCode':''}</v>
      </c>
    </row>
    <row r="256" ht="12.75">
      <c r="A256" t="str">
        <f>CONCATENATE("{'SheetId':'67b46b8e-8f9b-4b72-bb0c-c761b7d3774f'",",","'UId':'8edcf307-1ae9-40c1-b85a-903402813659'",",'Col':",COLUMN(BCDanhMucDauTu_06118!F20),",'Row':",ROW(BCDanhMucDauTu_06118!F20),",","'ColDynamic':",COLUMN(BCDanhMucDauTu_06118!F23),",","'RowDynamic':",ROW(BCDanhMucDauTu_06118!F23),",","'Format':'numberic'",",'Value':'",SUBSTITUTE(BCDanhMucDauTu_06118!F20,"'","\'"),"','TargetCode':''}")</f>
        <v>{'SheetId':'67b46b8e-8f9b-4b72-bb0c-c761b7d3774f','UId':'8edcf307-1ae9-40c1-b85a-903402813659','Col':6,'Row':20,'ColDynamic':6,'RowDynamic':23,'Format':'numberic','Value':'7980716370','TargetCode':''}</v>
      </c>
    </row>
    <row r="257" ht="12.75">
      <c r="A257" t="str">
        <f>CONCATENATE("{'SheetId':'67b46b8e-8f9b-4b72-bb0c-c761b7d3774f'",",","'UId':'df030055-a94d-4493-8f38-705191e5fdd9'",",'Col':",COLUMN(BCDanhMucDauTu_06118!G20),",'Row':",ROW(BCDanhMucDauTu_06118!G20),",","'ColDynamic':",COLUMN(BCDanhMucDauTu_06118!G16),",","'RowDynamic':",ROW(BCDanhMucDauTu_06118!G16),",","'Format':'numberic'",",'Value':'",SUBSTITUTE(BCDanhMucDauTu_06118!G20,"'","\'"),"','TargetCode':''}")</f>
        <v>{'SheetId':'67b46b8e-8f9b-4b72-bb0c-c761b7d3774f','UId':'df030055-a94d-4493-8f38-705191e5fdd9','Col':7,'Row':20,'ColDynamic':7,'RowDynamic':16,'Format':'numberic','Value':'0.137841248430586','TargetCode':''}</v>
      </c>
    </row>
    <row r="258" ht="12.75">
      <c r="A258" t="str">
        <f>CONCATENATE("{'SheetId':'67b46b8e-8f9b-4b72-bb0c-c761b7d3774f'",",","'UId':'b6dcfedf-67f4-4358-8c08-01cb263bd48d'",",'Col':",COLUMN(BCDanhMucDauTu_06118!D21),",'Row':",ROW(BCDanhMucDauTu_06118!D21),",","'Format':'numberic'",",'Value':'",SUBSTITUTE(BCDanhMucDauTu_06118!D21,"'","\'"),"','TargetCode':''}")</f>
        <v>{'SheetId':'67b46b8e-8f9b-4b72-bb0c-c761b7d3774f','UId':'b6dcfedf-67f4-4358-8c08-01cb263bd48d','Col':4,'Row':21,'Format':'numberic','Value':' ','TargetCode':''}</v>
      </c>
    </row>
    <row r="259" ht="12.75">
      <c r="A259" t="str">
        <f>CONCATENATE("{'SheetId':'67b46b8e-8f9b-4b72-bb0c-c761b7d3774f'",",","'UId':'14426079-47be-481c-91ca-9fdc38ee13bb'",",'Col':",COLUMN(BCDanhMucDauTu_06118!E21),",'Row':",ROW(BCDanhMucDauTu_06118!E21),",","'Format':'numberic'",",'Value':'",SUBSTITUTE(BCDanhMucDauTu_06118!E21,"'","\'"),"','TargetCode':''}")</f>
        <v>{'SheetId':'67b46b8e-8f9b-4b72-bb0c-c761b7d3774f','UId':'14426079-47be-481c-91ca-9fdc38ee13bb','Col':5,'Row':21,'Format':'numberic','Value':' ','TargetCode':''}</v>
      </c>
    </row>
    <row r="260" ht="12.75">
      <c r="A260" t="str">
        <f>CONCATENATE("{'SheetId':'67b46b8e-8f9b-4b72-bb0c-c761b7d3774f'",",","'UId':'ebf14dca-994a-45aa-be97-42104b044d75'",",'Col':",COLUMN(BCDanhMucDauTu_06118!F21),",'Row':",ROW(BCDanhMucDauTu_06118!F21),",","'Format':'numberic'",",'Value':'",SUBSTITUTE(BCDanhMucDauTu_06118!F21,"'","\'"),"','TargetCode':''}")</f>
        <v>{'SheetId':'67b46b8e-8f9b-4b72-bb0c-c761b7d3774f','UId':'ebf14dca-994a-45aa-be97-42104b044d75','Col':6,'Row':21,'Format':'numberic','Value':' ','TargetCode':''}</v>
      </c>
    </row>
    <row r="261" ht="12.75">
      <c r="A261" t="str">
        <f>CONCATENATE("{'SheetId':'67b46b8e-8f9b-4b72-bb0c-c761b7d3774f'",",","'UId':'4aa96fbd-3555-405a-8558-3106f0623231'",",'Col':",COLUMN(BCDanhMucDauTu_06118!G21),",'Row':",ROW(BCDanhMucDauTu_06118!G21),",","'Format':'numberic'",",'Value':'",SUBSTITUTE(BCDanhMucDauTu_06118!G21,"'","\'"),"','TargetCode':''}")</f>
        <v>{'SheetId':'67b46b8e-8f9b-4b72-bb0c-c761b7d3774f','UId':'4aa96fbd-3555-405a-8558-3106f0623231','Col':7,'Row':21,'Format':'numberic','Value':' ','TargetCode':''}</v>
      </c>
    </row>
    <row r="262" ht="12.75">
      <c r="A262" t="str">
        <f>CONCATENATE("{'SheetId':'67b46b8e-8f9b-4b72-bb0c-c761b7d3774f'",",","'UId':'2c1011b8-d5f5-4b96-8831-019e4bc399c2'",",'Col':",COLUMN(BCDanhMucDauTu_06118!A23),",'Row':",ROW(BCDanhMucDauTu_06118!A23),",","'ColDynamic':",COLUMN(BCDanhMucDauTu_06118!A33),",","'RowDynamic':",ROW(BCDanhMucDauTu_06118!A33),",","'Format':'numberic'",",'Value':'",SUBSTITUTE(BCDanhMucDauTu_06118!A23,"'","\'"),"','TargetCode':''}")</f>
        <v>{'SheetId':'67b46b8e-8f9b-4b72-bb0c-c761b7d3774f','UId':'2c1011b8-d5f5-4b96-8831-019e4bc399c2','Col':1,'Row':23,'ColDynamic':1,'RowDynamic':33,'Format':'numberic','Value':' ','TargetCode':''}</v>
      </c>
    </row>
    <row r="263" ht="12.75">
      <c r="A263" t="str">
        <f>CONCATENATE("{'SheetId':'67b46b8e-8f9b-4b72-bb0c-c761b7d3774f'",",","'UId':'453d63c1-d155-4728-af9c-f504fde1abde'",",'Col':",COLUMN(BCDanhMucDauTu_06118!B23),",'Row':",ROW(BCDanhMucDauTu_06118!B23),",","'ColDynamic':",COLUMN(BCDanhMucDauTu_06118!B33),",","'RowDynamic':",ROW(BCDanhMucDauTu_06118!B33),",","'Format':'string'",",'Value':'",SUBSTITUTE(BCDanhMucDauTu_06118!B23,"'","\'"),"','TargetCode':''}")</f>
        <v>{'SheetId':'67b46b8e-8f9b-4b72-bb0c-c761b7d3774f','UId':'453d63c1-d155-4728-af9c-f504fde1abde','Col':2,'Row':23,'ColDynamic':2,'RowDynamic':33,'Format':'string','Value':'Tổng','TargetCode':''}</v>
      </c>
    </row>
    <row r="264" ht="12.75">
      <c r="A264" t="str">
        <f>CONCATENATE("{'SheetId':'67b46b8e-8f9b-4b72-bb0c-c761b7d3774f'",",","'UId':'b95e71c5-0a8e-4c78-bcf5-de7935e32cda'",",'Col':",COLUMN(BCDanhMucDauTu_06118!C23),",'Row':",ROW(BCDanhMucDauTu_06118!C23),",","'ColDynamic':",COLUMN(BCDanhMucDauTu_06118!C33),",","'RowDynamic':",ROW(BCDanhMucDauTu_06118!C33),",","'Format':'numberic'",",'Value':'",SUBSTITUTE(BCDanhMucDauTu_06118!C23,"'","\'"),"','TargetCode':''}")</f>
        <v>{'SheetId':'67b46b8e-8f9b-4b72-bb0c-c761b7d3774f','UId':'b95e71c5-0a8e-4c78-bcf5-de7935e32cda','Col':3,'Row':23,'ColDynamic':3,'RowDynamic':33,'Format':'numberic','Value':'2254','TargetCode':''}</v>
      </c>
    </row>
    <row r="265" ht="12.75">
      <c r="A265" t="str">
        <f>CONCATENATE("{'SheetId':'67b46b8e-8f9b-4b72-bb0c-c761b7d3774f'",",","'UId':'0c371dfc-ccf8-43da-a89d-79861f98d125'",",'Col':",COLUMN(BCDanhMucDauTu_06118!D23),",'Row':",ROW(BCDanhMucDauTu_06118!D23),",","'ColDynamic':",COLUMN(BCDanhMucDauTu_06118!D33),",","'RowDynamic':",ROW(BCDanhMucDauTu_06118!D33),",","'Format':'numberic'",",'Value':'",SUBSTITUTE(BCDanhMucDauTu_06118!D23,"'","\'"),"','TargetCode':''}")</f>
        <v>{'SheetId':'67b46b8e-8f9b-4b72-bb0c-c761b7d3774f','UId':'0c371dfc-ccf8-43da-a89d-79861f98d125','Col':4,'Row':23,'ColDynamic':4,'RowDynamic':33,'Format':'numberic','Value':' ','TargetCode':''}</v>
      </c>
    </row>
    <row r="266" ht="12.75">
      <c r="A266" t="str">
        <f>CONCATENATE("{'SheetId':'67b46b8e-8f9b-4b72-bb0c-c761b7d3774f'",",","'UId':'011b19c8-fcbe-4df0-bf07-bcc9ee9bc6fd'",",'Col':",COLUMN(BCDanhMucDauTu_06118!E23),",'Row':",ROW(BCDanhMucDauTu_06118!E23),",","'ColDynamic':",COLUMN(BCDanhMucDauTu_06118!E33),",","'RowDynamic':",ROW(BCDanhMucDauTu_06118!E33),",","'Format':'numberic'",",'Value':'",SUBSTITUTE(BCDanhMucDauTu_06118!E23,"'","\'"),"','TargetCode':''}")</f>
        <v>{'SheetId':'67b46b8e-8f9b-4b72-bb0c-c761b7d3774f','UId':'011b19c8-fcbe-4df0-bf07-bcc9ee9bc6fd','Col':5,'Row':23,'ColDynamic':5,'RowDynamic':33,'Format':'numberic','Value':' ','TargetCode':''}</v>
      </c>
    </row>
    <row r="267" ht="12.75">
      <c r="A267" t="str">
        <f>CONCATENATE("{'SheetId':'67b46b8e-8f9b-4b72-bb0c-c761b7d3774f'",",","'UId':'fc047029-43a4-49cd-aa84-840f8e6055a0'",",'Col':",COLUMN(BCDanhMucDauTu_06118!F23),",'Row':",ROW(BCDanhMucDauTu_06118!F23),",","'ColDynamic':",COLUMN(BCDanhMucDauTu_06118!F33),",","'RowDynamic':",ROW(BCDanhMucDauTu_06118!F33),",","'Format':'numberic'",",'Value':'",SUBSTITUTE(BCDanhMucDauTu_06118!F23,"'","\'"),"','TargetCode':''}")</f>
        <v>{'SheetId':'67b46b8e-8f9b-4b72-bb0c-c761b7d3774f','UId':'fc047029-43a4-49cd-aa84-840f8e6055a0','Col':6,'Row':23,'ColDynamic':6,'RowDynamic':33,'Format':'numberic','Value':'45011527570','TargetCode':''}</v>
      </c>
    </row>
    <row r="268" ht="12.75">
      <c r="A268" t="str">
        <f>CONCATENATE("{'SheetId':'67b46b8e-8f9b-4b72-bb0c-c761b7d3774f'",",","'UId':'1b975896-1036-463f-9654-e0af79400385'",",'Col':",COLUMN(BCDanhMucDauTu_06118!G23),",'Row':",ROW(BCDanhMucDauTu_06118!G23),",","'ColDynamic':",COLUMN(BCDanhMucDauTu_06118!G22),",","'RowDynamic':",ROW(BCDanhMucDauTu_06118!G22),",","'Format':'numberic'",",'Value':'",SUBSTITUTE(BCDanhMucDauTu_06118!G23,"'","\'"),"','TargetCode':''}")</f>
        <v>{'SheetId':'67b46b8e-8f9b-4b72-bb0c-c761b7d3774f','UId':'1b975896-1036-463f-9654-e0af79400385','Col':7,'Row':23,'ColDynamic':7,'RowDynamic':22,'Format':'numberic','Value':'0.7774','TargetCode':''}</v>
      </c>
    </row>
    <row r="269" ht="12.75">
      <c r="A269" t="str">
        <f>CONCATENATE("{'SheetId':'67b46b8e-8f9b-4b72-bb0c-c761b7d3774f'",",","'UId':'bfb2fed2-a4b9-447d-bd7e-080ebeb4dd2b'",",'Col':",COLUMN(BCDanhMucDauTu_06118!D24),",'Row':",ROW(BCDanhMucDauTu_06118!D24),",","'Format':'numberic'",",'Value':'",SUBSTITUTE(BCDanhMucDauTu_06118!D24,"'","\'"),"','TargetCode':''}")</f>
        <v>{'SheetId':'67b46b8e-8f9b-4b72-bb0c-c761b7d3774f','UId':'bfb2fed2-a4b9-447d-bd7e-080ebeb4dd2b','Col':4,'Row':24,'Format':'numberic','Value':' ','TargetCode':''}</v>
      </c>
    </row>
    <row r="270" ht="12.75">
      <c r="A270" t="str">
        <f>CONCATENATE("{'SheetId':'67b46b8e-8f9b-4b72-bb0c-c761b7d3774f'",",","'UId':'83a4aa3e-10d9-437e-9d72-cf9e255a85ed'",",'Col':",COLUMN(BCDanhMucDauTu_06118!E24),",'Row':",ROW(BCDanhMucDauTu_06118!E24),",","'Format':'numberic'",",'Value':'",SUBSTITUTE(BCDanhMucDauTu_06118!E24,"'","\'"),"','TargetCode':''}")</f>
        <v>{'SheetId':'67b46b8e-8f9b-4b72-bb0c-c761b7d3774f','UId':'83a4aa3e-10d9-437e-9d72-cf9e255a85ed','Col':5,'Row':24,'Format':'numberic','Value':' ','TargetCode':''}</v>
      </c>
    </row>
    <row r="271" ht="12.75">
      <c r="A271" t="str">
        <f>CONCATENATE("{'SheetId':'67b46b8e-8f9b-4b72-bb0c-c761b7d3774f'",",","'UId':'969aa2b5-f76c-4102-8c6a-736106d87517'",",'Col':",COLUMN(BCDanhMucDauTu_06118!F24),",'Row':",ROW(BCDanhMucDauTu_06118!F24),",","'Format':'numberic'",",'Value':'",SUBSTITUTE(BCDanhMucDauTu_06118!F24,"'","\'"),"','TargetCode':''}")</f>
        <v>{'SheetId':'67b46b8e-8f9b-4b72-bb0c-c761b7d3774f','UId':'969aa2b5-f76c-4102-8c6a-736106d87517','Col':6,'Row':24,'Format':'numberic','Value':' ','TargetCode':''}</v>
      </c>
    </row>
    <row r="272" ht="12.75">
      <c r="A272" t="str">
        <f>CONCATENATE("{'SheetId':'67b46b8e-8f9b-4b72-bb0c-c761b7d3774f'",",","'UId':'a9430611-07ab-40ab-ab97-4a02ba2bb73c'",",'Col':",COLUMN(BCDanhMucDauTu_06118!G24),",'Row':",ROW(BCDanhMucDauTu_06118!G24),",","'Format':'numberic'",",'Value':'",SUBSTITUTE(BCDanhMucDauTu_06118!G24,"'","\'"),"','TargetCode':''}")</f>
        <v>{'SheetId':'67b46b8e-8f9b-4b72-bb0c-c761b7d3774f','UId':'a9430611-07ab-40ab-ab97-4a02ba2bb73c','Col':7,'Row':24,'Format':'numberic','Value':' ','TargetCode':''}</v>
      </c>
    </row>
    <row r="273" ht="12.75">
      <c r="A273" t="str">
        <f>CONCATENATE("{'SheetId':'67b46b8e-8f9b-4b72-bb0c-c761b7d3774f'",",","'UId':'07c18ff2-8c98-4ed2-84ac-760d073941f7'",",'Col':",COLUMN(BCDanhMucDauTu_06118!A32),",'Row':",ROW(BCDanhMucDauTu_06118!A32),",","'ColDynamic':",COLUMN(BCDanhMucDauTu_06118!A37),",","'RowDynamic':",ROW(BCDanhMucDauTu_06118!A37),",","'Format':'numberic'",",'Value':'",SUBSTITUTE(BCDanhMucDauTu_06118!A32,"'","\'"),"','TargetCode':''}")</f>
        <v>{'SheetId':'67b46b8e-8f9b-4b72-bb0c-c761b7d3774f','UId':'07c18ff2-8c98-4ed2-84ac-760d073941f7','Col':1,'Row':32,'ColDynamic':1,'RowDynamic':37,'Format':'numberic','Value':' ','TargetCode':''}</v>
      </c>
    </row>
    <row r="274" ht="12.75">
      <c r="A274" t="str">
        <f>CONCATENATE("{'SheetId':'67b46b8e-8f9b-4b72-bb0c-c761b7d3774f'",",","'UId':'acab2b2f-ecb9-4a77-b24e-0a131a420bb9'",",'Col':",COLUMN(BCDanhMucDauTu_06118!B32),",'Row':",ROW(BCDanhMucDauTu_06118!B32),",","'ColDynamic':",COLUMN(BCDanhMucDauTu_06118!B37),",","'RowDynamic':",ROW(BCDanhMucDauTu_06118!B37),",","'Format':'string'",",'Value':'",SUBSTITUTE(BCDanhMucDauTu_06118!B32,"'","\'"),"','TargetCode':''}")</f>
        <v>{'SheetId':'67b46b8e-8f9b-4b72-bb0c-c761b7d3774f','UId':'acab2b2f-ecb9-4a77-b24e-0a131a420bb9','Col':2,'Row':32,'ColDynamic':2,'RowDynamic':37,'Format':'string','Value':'Tổng','TargetCode':''}</v>
      </c>
    </row>
    <row r="275" ht="12.75">
      <c r="A275" t="str">
        <f>CONCATENATE("{'SheetId':'67b46b8e-8f9b-4b72-bb0c-c761b7d3774f'",",","'UId':'854963cc-1a79-40f1-9f7e-4c071a7e4185'",",'Col':",COLUMN(BCDanhMucDauTu_06118!C32),",'Row':",ROW(BCDanhMucDauTu_06118!C32),",","'ColDynamic':",COLUMN(BCDanhMucDauTu_06118!C37),",","'RowDynamic':",ROW(BCDanhMucDauTu_06118!C37),",","'Format':'numberic'",",'Value':'",SUBSTITUTE(BCDanhMucDauTu_06118!C32,"'","\'"),"','TargetCode':''}")</f>
        <v>{'SheetId':'67b46b8e-8f9b-4b72-bb0c-c761b7d3774f','UId':'854963cc-1a79-40f1-9f7e-4c071a7e4185','Col':3,'Row':32,'ColDynamic':3,'RowDynamic':37,'Format':'numberic','Value':'2257','TargetCode':''}</v>
      </c>
    </row>
    <row r="276" ht="12.75">
      <c r="A276" t="str">
        <f>CONCATENATE("{'SheetId':'67b46b8e-8f9b-4b72-bb0c-c761b7d3774f'",",","'UId':'3446ee45-f667-4052-9423-d217ab958dc9'",",'Col':",COLUMN(BCDanhMucDauTu_06118!D32),",'Row':",ROW(BCDanhMucDauTu_06118!D32),",","'ColDynamic':",COLUMN(BCDanhMucDauTu_06118!D37),",","'RowDynamic':",ROW(BCDanhMucDauTu_06118!D37),",","'Format':'numberic'",",'Value':'",SUBSTITUTE(BCDanhMucDauTu_06118!D32,"'","\'"),"','TargetCode':''}")</f>
        <v>{'SheetId':'67b46b8e-8f9b-4b72-bb0c-c761b7d3774f','UId':'3446ee45-f667-4052-9423-d217ab958dc9','Col':4,'Row':32,'ColDynamic':4,'RowDynamic':37,'Format':'numberic','Value':' ','TargetCode':''}</v>
      </c>
    </row>
    <row r="277" ht="12.75">
      <c r="A277" t="str">
        <f>CONCATENATE("{'SheetId':'67b46b8e-8f9b-4b72-bb0c-c761b7d3774f'",",","'UId':'48f50b07-5a0f-4c0c-a96e-fa67481cb2bb'",",'Col':",COLUMN(BCDanhMucDauTu_06118!E32),",'Row':",ROW(BCDanhMucDauTu_06118!E32),",","'ColDynamic':",COLUMN(BCDanhMucDauTu_06118!E37),",","'RowDynamic':",ROW(BCDanhMucDauTu_06118!E37),",","'Format':'numberic'",",'Value':'",SUBSTITUTE(BCDanhMucDauTu_06118!E32,"'","\'"),"','TargetCode':''}")</f>
        <v>{'SheetId':'67b46b8e-8f9b-4b72-bb0c-c761b7d3774f','UId':'48f50b07-5a0f-4c0c-a96e-fa67481cb2bb','Col':5,'Row':32,'ColDynamic':5,'RowDynamic':37,'Format':'numberic','Value':' ','TargetCode':''}</v>
      </c>
    </row>
    <row r="278" ht="12.75">
      <c r="A278" t="str">
        <f>CONCATENATE("{'SheetId':'67b46b8e-8f9b-4b72-bb0c-c761b7d3774f'",",","'UId':'499ec781-d794-4fd5-b4e0-8fa0e519d75c'",",'Col':",COLUMN(BCDanhMucDauTu_06118!F32),",'Row':",ROW(BCDanhMucDauTu_06118!F32),",","'ColDynamic':",COLUMN(BCDanhMucDauTu_06118!F37),",","'RowDynamic':",ROW(BCDanhMucDauTu_06118!F37),",","'Format':'numberic'",",'Value':'",SUBSTITUTE(BCDanhMucDauTu_06118!F32,"'","\'"),"','TargetCode':''}")</f>
        <v>{'SheetId':'67b46b8e-8f9b-4b72-bb0c-c761b7d3774f','UId':'499ec781-d794-4fd5-b4e0-8fa0e519d75c','Col':6,'Row':32,'ColDynamic':6,'RowDynamic':37,'Format':'numberic','Value':'130551511','TargetCode':''}</v>
      </c>
    </row>
    <row r="279" ht="12.75">
      <c r="A279" t="str">
        <f>CONCATENATE("{'SheetId':'67b46b8e-8f9b-4b72-bb0c-c761b7d3774f'",",","'UId':'c2c6ba10-fd24-4d88-83fb-b1ee8f343590'",",'Col':",COLUMN(BCDanhMucDauTu_06118!G32),",'Row':",ROW(BCDanhMucDauTu_06118!G32),",","'ColDynamic':",COLUMN(BCDanhMucDauTu_06118!G25),",","'RowDynamic':",ROW(BCDanhMucDauTu_06118!G25),",","'Format':'numberic'",",'Value':'",SUBSTITUTE(BCDanhMucDauTu_06118!G32,"'","\'"),"','TargetCode':''}")</f>
        <v>{'SheetId':'67b46b8e-8f9b-4b72-bb0c-c761b7d3774f','UId':'c2c6ba10-fd24-4d88-83fb-b1ee8f343590','Col':7,'Row':32,'ColDynamic':7,'RowDynamic':25,'Format':'numberic','Value':'0.00225485813884892','TargetCode':''}</v>
      </c>
    </row>
    <row r="280" ht="12.75">
      <c r="A280" t="str">
        <f>CONCATENATE("{'SheetId':'67b46b8e-8f9b-4b72-bb0c-c761b7d3774f'",",","'UId':'4465c80f-a276-4ade-a0e0-d07d6fe502c2'",",'Col':",COLUMN(BCDanhMucDauTu_06118!D33),",'Row':",ROW(BCDanhMucDauTu_06118!D33),",","'Format':'numberic'",",'Value':'",SUBSTITUTE(BCDanhMucDauTu_06118!D33,"'","\'"),"','TargetCode':''}")</f>
        <v>{'SheetId':'67b46b8e-8f9b-4b72-bb0c-c761b7d3774f','UId':'4465c80f-a276-4ade-a0e0-d07d6fe502c2','Col':4,'Row':33,'Format':'numberic','Value':' ','TargetCode':''}</v>
      </c>
    </row>
    <row r="281" ht="12.75">
      <c r="A281" t="str">
        <f>CONCATENATE("{'SheetId':'67b46b8e-8f9b-4b72-bb0c-c761b7d3774f'",",","'UId':'089e4c22-4552-4b92-b9d3-a3980318527a'",",'Col':",COLUMN(BCDanhMucDauTu_06118!E33),",'Row':",ROW(BCDanhMucDauTu_06118!E33),",","'Format':'numberic'",",'Value':'",SUBSTITUTE(BCDanhMucDauTu_06118!E33,"'","\'"),"','TargetCode':''}")</f>
        <v>{'SheetId':'67b46b8e-8f9b-4b72-bb0c-c761b7d3774f','UId':'089e4c22-4552-4b92-b9d3-a3980318527a','Col':5,'Row':33,'Format':'numberic','Value':' ','TargetCode':''}</v>
      </c>
    </row>
    <row r="282" ht="12.75">
      <c r="A282" t="str">
        <f>CONCATENATE("{'SheetId':'67b46b8e-8f9b-4b72-bb0c-c761b7d3774f'",",","'UId':'cd52d7c8-90b2-4850-9edc-2485a156552e'",",'Col':",COLUMN(BCDanhMucDauTu_06118!F33),",'Row':",ROW(BCDanhMucDauTu_06118!F33),",","'Format':'numberic'",",'Value':'",SUBSTITUTE(BCDanhMucDauTu_06118!F33,"'","\'"),"','TargetCode':''}")</f>
        <v>{'SheetId':'67b46b8e-8f9b-4b72-bb0c-c761b7d3774f','UId':'cd52d7c8-90b2-4850-9edc-2485a156552e','Col':6,'Row':33,'Format':'numberic','Value':' ','TargetCode':''}</v>
      </c>
    </row>
    <row r="283" ht="12.75">
      <c r="A283" t="str">
        <f>CONCATENATE("{'SheetId':'67b46b8e-8f9b-4b72-bb0c-c761b7d3774f'",",","'UId':'76e956ad-952e-470b-be49-e427af063ab5'",",'Col':",COLUMN(BCDanhMucDauTu_06118!G33),",'Row':",ROW(BCDanhMucDauTu_06118!G33),",","'Format':'numberic'",",'Value':'",SUBSTITUTE(BCDanhMucDauTu_06118!G33,"'","\'"),"','TargetCode':''}")</f>
        <v>{'SheetId':'67b46b8e-8f9b-4b72-bb0c-c761b7d3774f','UId':'76e956ad-952e-470b-be49-e427af063ab5','Col':7,'Row':33,'Format':'numberic','Value':' ','TargetCode':''}</v>
      </c>
    </row>
    <row r="284" ht="12.75">
      <c r="A284" t="str">
        <f>CONCATENATE("{'SheetId':'67b46b8e-8f9b-4b72-bb0c-c761b7d3774f'",",","'UId':'e35c3ea8-4f7a-4df3-a7e8-59130c0b03ad'",",'Col':",COLUMN(BCDanhMucDauTu_06118!D34),",'Row':",ROW(BCDanhMucDauTu_06118!D34),",","'Format':'numberic'",",'Value':'",SUBSTITUTE(BCDanhMucDauTu_06118!D34,"'","\'"),"','TargetCode':''}")</f>
        <v>{'SheetId':'67b46b8e-8f9b-4b72-bb0c-c761b7d3774f','UId':'e35c3ea8-4f7a-4df3-a7e8-59130c0b03ad','Col':4,'Row':34,'Format':'numberic','Value':' ','TargetCode':''}</v>
      </c>
    </row>
    <row r="285" ht="12.75">
      <c r="A285" t="str">
        <f>CONCATENATE("{'SheetId':'67b46b8e-8f9b-4b72-bb0c-c761b7d3774f'",",","'UId':'3c101e88-8f30-4b9c-9388-60071337ad84'",",'Col':",COLUMN(BCDanhMucDauTu_06118!E34),",'Row':",ROW(BCDanhMucDauTu_06118!E34),",","'Format':'numberic'",",'Value':'",SUBSTITUTE(BCDanhMucDauTu_06118!E34,"'","\'"),"','TargetCode':''}")</f>
        <v>{'SheetId':'67b46b8e-8f9b-4b72-bb0c-c761b7d3774f','UId':'3c101e88-8f30-4b9c-9388-60071337ad84','Col':5,'Row':34,'Format':'numberic','Value':' ','TargetCode':''}</v>
      </c>
    </row>
    <row r="286" ht="12.75">
      <c r="A286" t="str">
        <f>CONCATENATE("{'SheetId':'67b46b8e-8f9b-4b72-bb0c-c761b7d3774f'",",","'UId':'36be17e7-207f-4299-bdec-01ccc1f307a7'",",'Col':",COLUMN(BCDanhMucDauTu_06118!F34),",'Row':",ROW(BCDanhMucDauTu_06118!F34),",","'Format':'numberic'",",'Value':'",SUBSTITUTE(BCDanhMucDauTu_06118!F34,"'","\'"),"','TargetCode':''}")</f>
        <v>{'SheetId':'67b46b8e-8f9b-4b72-bb0c-c761b7d3774f','UId':'36be17e7-207f-4299-bdec-01ccc1f307a7','Col':6,'Row':34,'Format':'numberic','Value':'1255803163','TargetCode':''}</v>
      </c>
    </row>
    <row r="287" ht="12.75">
      <c r="A287" t="str">
        <f>CONCATENATE("{'SheetId':'67b46b8e-8f9b-4b72-bb0c-c761b7d3774f'",",","'UId':'af79f950-5da8-4f13-8e55-f0e3598488e3'",",'Col':",COLUMN(BCDanhMucDauTu_06118!G34),",'Row':",ROW(BCDanhMucDauTu_06118!G34),",","'Format':'numberic'",",'Value':'",SUBSTITUTE(BCDanhMucDauTu_06118!G34,"'","\'"),"','TargetCode':''}")</f>
        <v>{'SheetId':'67b46b8e-8f9b-4b72-bb0c-c761b7d3774f','UId':'af79f950-5da8-4f13-8e55-f0e3598488e3','Col':7,'Row':34,'Format':'numberic','Value':'','TargetCode':''}</v>
      </c>
    </row>
    <row r="288" ht="12.75">
      <c r="A288" t="str">
        <f>CONCATENATE("{'SheetId':'67b46b8e-8f9b-4b72-bb0c-c761b7d3774f'",",","'UId':'e2614b11-fd9d-42c6-bea4-8f6267a2839b'",",'Col':",COLUMN(BCDanhMucDauTu_06118!D35),",'Row':",ROW(BCDanhMucDauTu_06118!D35),",","'Format':'numberic'",",'Value':'",SUBSTITUTE(BCDanhMucDauTu_06118!D35,"'","\'"),"','TargetCode':''}")</f>
        <v>{'SheetId':'67b46b8e-8f9b-4b72-bb0c-c761b7d3774f','UId':'e2614b11-fd9d-42c6-bea4-8f6267a2839b','Col':4,'Row':35,'Format':'numberic','Value':'','TargetCode':''}</v>
      </c>
    </row>
    <row r="289" ht="12.75">
      <c r="A289" t="str">
        <f>CONCATENATE("{'SheetId':'67b46b8e-8f9b-4b72-bb0c-c761b7d3774f'",",","'UId':'655cb90b-84a5-4e41-8948-e5809d95d1c6'",",'Col':",COLUMN(BCDanhMucDauTu_06118!E35),",'Row':",ROW(BCDanhMucDauTu_06118!E35),",","'Format':'numberic'",",'Value':'",SUBSTITUTE(BCDanhMucDauTu_06118!E35,"'","\'"),"','TargetCode':''}")</f>
        <v>{'SheetId':'67b46b8e-8f9b-4b72-bb0c-c761b7d3774f','UId':'655cb90b-84a5-4e41-8948-e5809d95d1c6','Col':5,'Row':35,'Format':'numberic','Value':'','TargetCode':''}</v>
      </c>
    </row>
    <row r="290" ht="12.75">
      <c r="A290" t="str">
        <f>CONCATENATE("{'SheetId':'67b46b8e-8f9b-4b72-bb0c-c761b7d3774f'",",","'UId':'96096b8c-622f-4886-b6f2-05110c6fded0'",",'Col':",COLUMN(BCDanhMucDauTu_06118!F35),",'Row':",ROW(BCDanhMucDauTu_06118!F35),",","'Format':'numberic'",",'Value':'",SUBSTITUTE(BCDanhMucDauTu_06118!F35,"'","\'"),"','TargetCode':''}")</f>
        <v>{'SheetId':'67b46b8e-8f9b-4b72-bb0c-c761b7d3774f','UId':'96096b8c-622f-4886-b6f2-05110c6fded0','Col':6,'Row':35,'Format':'numberic','Value':'11500000000','TargetCode':''}</v>
      </c>
    </row>
    <row r="291" ht="12.75">
      <c r="A291" t="str">
        <f>CONCATENATE("{'SheetId':'67b46b8e-8f9b-4b72-bb0c-c761b7d3774f'",",","'UId':'4b3192a6-6194-4086-8cd8-be303a6e69c9'",",'Col':",COLUMN(BCDanhMucDauTu_06118!G35),",'Row':",ROW(BCDanhMucDauTu_06118!G35),",","'Format':'numberic'",",'Value':'",SUBSTITUTE(BCDanhMucDauTu_06118!G35,"'","\'"),"','TargetCode':''}")</f>
        <v>{'SheetId':'67b46b8e-8f9b-4b72-bb0c-c761b7d3774f','UId':'4b3192a6-6194-4086-8cd8-be303a6e69c9','Col':7,'Row':35,'Format':'numberic','Value':'0.198625572374744','TargetCode':''}</v>
      </c>
    </row>
    <row r="292" ht="12.75">
      <c r="A292" t="str">
        <f>CONCATENATE("{'SheetId':'67b46b8e-8f9b-4b72-bb0c-c761b7d3774f'",",","'UId':'674eba2f-568e-4a24-bf58-a0b833b24a66'",",'Col':",COLUMN(BCDanhMucDauTu_06118!A37),",'Row':",ROW(BCDanhMucDauTu_06118!A37),",","'ColDynamic':",COLUMN(BCDanhMucDauTu_06118!A36),",","'RowDynamic':",ROW(BCDanhMucDauTu_06118!A36),",","'Format':'string'",",'Value':'",SUBSTITUTE(BCDanhMucDauTu_06118!A37,"'","\'"),"','TargetCode':''}")</f>
        <v>{'SheetId':'67b46b8e-8f9b-4b72-bb0c-c761b7d3774f','UId':'674eba2f-568e-4a24-bf58-a0b833b24a66','Col':1,'Row':37,'ColDynamic':1,'RowDynamic':36,'Format':'string','Value':' ','TargetCode':''}</v>
      </c>
    </row>
    <row r="293" ht="12.75">
      <c r="A293" t="str">
        <f>CONCATENATE("{'SheetId':'67b46b8e-8f9b-4b72-bb0c-c761b7d3774f'",",","'UId':'7f85382e-35e6-423b-98d2-0e3a987135e3'",",'Col':",COLUMN(BCDanhMucDauTu_06118!B37),",'Row':",ROW(BCDanhMucDauTu_06118!B37),",","'ColDynamic':",COLUMN(BCDanhMucDauTu_06118!B36),",","'RowDynamic':",ROW(BCDanhMucDauTu_06118!B36),",","'Format':'string'",",'Value':'",SUBSTITUTE(BCDanhMucDauTu_06118!B37,"'","\'"),"','TargetCode':''}")</f>
        <v>{'SheetId':'67b46b8e-8f9b-4b72-bb0c-c761b7d3774f','UId':'7f85382e-35e6-423b-98d2-0e3a987135e3','Col':2,'Row':37,'ColDynamic':2,'RowDynamic':36,'Format':'string','Value':'Tổng','TargetCode':''}</v>
      </c>
    </row>
    <row r="294" ht="12.75">
      <c r="A294" t="str">
        <f>CONCATENATE("{'SheetId':'67b46b8e-8f9b-4b72-bb0c-c761b7d3774f'",",","'UId':'a350c9f0-1c45-4ea8-82e9-58c5876fefeb'",",'Col':",COLUMN(BCDanhMucDauTu_06118!C37),",'Row':",ROW(BCDanhMucDauTu_06118!C37),",","'ColDynamic':",COLUMN(BCDanhMucDauTu_06118!C36),",","'RowDynamic':",ROW(BCDanhMucDauTu_06118!C36),",","'Format':'string'",",'Value':'",SUBSTITUTE(BCDanhMucDauTu_06118!C37,"'","\'"),"','TargetCode':''}")</f>
        <v>{'SheetId':'67b46b8e-8f9b-4b72-bb0c-c761b7d3774f','UId':'a350c9f0-1c45-4ea8-82e9-58c5876fefeb','Col':3,'Row':37,'ColDynamic':3,'RowDynamic':36,'Format':'string','Value':'2262','TargetCode':''}</v>
      </c>
    </row>
    <row r="295" ht="12.75">
      <c r="A295" t="str">
        <f>CONCATENATE("{'SheetId':'67b46b8e-8f9b-4b72-bb0c-c761b7d3774f'",",","'UId':'1e813a56-ead8-4a1e-925b-7eaf1cfd0dcd'",",'Col':",COLUMN(BCDanhMucDauTu_06118!D37),",'Row':",ROW(BCDanhMucDauTu_06118!D37),",","'ColDynamic':",COLUMN(BCDanhMucDauTu_06118!D36),",","'RowDynamic':",ROW(BCDanhMucDauTu_06118!D36),",","'Format':'numberic'",",'Value':'",SUBSTITUTE(BCDanhMucDauTu_06118!D37,"'","\'"),"','TargetCode':''}")</f>
        <v>{'SheetId':'67b46b8e-8f9b-4b72-bb0c-c761b7d3774f','UId':'1e813a56-ead8-4a1e-925b-7eaf1cfd0dcd','Col':4,'Row':37,'ColDynamic':4,'RowDynamic':36,'Format':'numberic','Value':' ','TargetCode':''}</v>
      </c>
    </row>
    <row r="296" ht="12.75">
      <c r="A296" t="str">
        <f>CONCATENATE("{'SheetId':'67b46b8e-8f9b-4b72-bb0c-c761b7d3774f'",",","'UId':'776272b0-7df9-4925-876e-e1a0ed68f066'",",'Col':",COLUMN(BCDanhMucDauTu_06118!E37),",'Row':",ROW(BCDanhMucDauTu_06118!E37),",","'ColDynamic':",COLUMN(BCDanhMucDauTu_06118!E36),",","'RowDynamic':",ROW(BCDanhMucDauTu_06118!E36),",","'Format':'numberic'",",'Value':'",SUBSTITUTE(BCDanhMucDauTu_06118!E37,"'","\'"),"','TargetCode':''}")</f>
        <v>{'SheetId':'67b46b8e-8f9b-4b72-bb0c-c761b7d3774f','UId':'776272b0-7df9-4925-876e-e1a0ed68f066','Col':5,'Row':37,'ColDynamic':5,'RowDynamic':36,'Format':'numberic','Value':' ','TargetCode':''}</v>
      </c>
    </row>
    <row r="297" ht="12.75">
      <c r="A297" t="str">
        <f>CONCATENATE("{'SheetId':'67b46b8e-8f9b-4b72-bb0c-c761b7d3774f'",",","'UId':'5c9e78a1-0fa3-41e7-b225-de47aac24fd3'",",'Col':",COLUMN(BCDanhMucDauTu_06118!F37),",'Row':",ROW(BCDanhMucDauTu_06118!F37),",","'ColDynamic':",COLUMN(BCDanhMucDauTu_06118!F36),",","'RowDynamic':",ROW(BCDanhMucDauTu_06118!F36),",","'Format':'numberic'",",'Value':'",SUBSTITUTE(BCDanhMucDauTu_06118!F37,"'","\'"),"','TargetCode':''}")</f>
        <v>{'SheetId':'67b46b8e-8f9b-4b72-bb0c-c761b7d3774f','UId':'5c9e78a1-0fa3-41e7-b225-de47aac24fd3','Col':6,'Row':37,'ColDynamic':6,'RowDynamic':36,'Format':'numberic','Value':'12755803163','TargetCode':''}</v>
      </c>
    </row>
    <row r="298" ht="12.75">
      <c r="A298" t="str">
        <f>CONCATENATE("{'SheetId':'67b46b8e-8f9b-4b72-bb0c-c761b7d3774f'",",","'UId':'f6be2cb9-200d-4e36-8edd-85f19cfe3467'",",'Col':",COLUMN(BCDanhMucDauTu_06118!G37),",'Row':",ROW(BCDanhMucDauTu_06118!G37),",","'ColDynamic':",COLUMN(BCDanhMucDauTu_06118!G36),",","'RowDynamic':",ROW(BCDanhMucDauTu_06118!G36),",","'Format':'numberic'",",'Value':'",SUBSTITUTE(BCDanhMucDauTu_06118!G37,"'","\'"),"','TargetCode':''}")</f>
        <v>{'SheetId':'67b46b8e-8f9b-4b72-bb0c-c761b7d3774f','UId':'f6be2cb9-200d-4e36-8edd-85f19cfe3467','Col':7,'Row':37,'ColDynamic':7,'RowDynamic':36,'Format':'numberic','Value':'0.220315539508734','TargetCode':''}</v>
      </c>
    </row>
    <row r="299" ht="12.75">
      <c r="A299" t="str">
        <f>CONCATENATE("{'SheetId':'67b46b8e-8f9b-4b72-bb0c-c761b7d3774f'",",","'UId':'53687f30-88ed-4c0c-acf4-bea4847fe9b5'",",'Col':",COLUMN(BCDanhMucDauTu_06118!A38),",'Row':",ROW(BCDanhMucDauTu_06118!A38),",","'ColDynamic':",COLUMN(BCDanhMucDauTu_06118!A44),",","'RowDynamic':",ROW(BCDanhMucDauTu_06118!A44),",","'Format':'numberic'",",'Value':'",SUBSTITUTE(BCDanhMucDauTu_06118!A38,"'","\'"),"','TargetCode':''}")</f>
        <v>{'SheetId':'67b46b8e-8f9b-4b72-bb0c-c761b7d3774f','UId':'53687f30-88ed-4c0c-acf4-bea4847fe9b5','Col':1,'Row':38,'ColDynamic':1,'RowDynamic':44,'Format':'numberic','Value':'8','TargetCode':''}</v>
      </c>
    </row>
    <row r="300" ht="12.75">
      <c r="A300" t="str">
        <f>CONCATENATE("{'SheetId':'67b46b8e-8f9b-4b72-bb0c-c761b7d3774f'",",","'UId':'e230b4fc-1dc2-422c-a59c-7601e506e8d0'",",'Col':",COLUMN(BCDanhMucDauTu_06118!B38),",'Row':",ROW(BCDanhMucDauTu_06118!B38),",","'ColDynamic':",COLUMN(BCDanhMucDauTu_06118!B44),",","'RowDynamic':",ROW(BCDanhMucDauTu_06118!B44),",","'Format':'string'",",'Value':'",SUBSTITUTE(BCDanhMucDauTu_06118!B38,"'","\'"),"','TargetCode':''}")</f>
        <v>{'SheetId':'67b46b8e-8f9b-4b72-bb0c-c761b7d3774f','UId':'e230b4fc-1dc2-422c-a59c-7601e506e8d0','Col':2,'Row':38,'ColDynamic':2,'RowDynamic':44,'Format':'string','Value':'Tổng giá trị danh mục ','TargetCode':''}</v>
      </c>
    </row>
    <row r="301" ht="12.75">
      <c r="A301" t="str">
        <f>CONCATENATE("{'SheetId':'67b46b8e-8f9b-4b72-bb0c-c761b7d3774f'",",","'UId':'e53421a2-af7f-4705-be27-31bb3fe85bd2'",",'Col':",COLUMN(BCDanhMucDauTu_06118!C38),",'Row':",ROW(BCDanhMucDauTu_06118!C38),",","'ColDynamic':",COLUMN(BCDanhMucDauTu_06118!C44),",","'RowDynamic':",ROW(BCDanhMucDauTu_06118!C44),",","'Format':'numberic'",",'Value':'",SUBSTITUTE(BCDanhMucDauTu_06118!C38,"'","\'"),"','TargetCode':''}")</f>
        <v>{'SheetId':'67b46b8e-8f9b-4b72-bb0c-c761b7d3774f','UId':'e53421a2-af7f-4705-be27-31bb3fe85bd2','Col':3,'Row':38,'ColDynamic':3,'RowDynamic':44,'Format':'numberic','Value':'2263','TargetCode':''}</v>
      </c>
    </row>
    <row r="302" ht="12.75">
      <c r="A302" t="str">
        <f>CONCATENATE("{'SheetId':'67b46b8e-8f9b-4b72-bb0c-c761b7d3774f'",",","'UId':'91d29735-8ad3-47bd-8872-b2fa4b410649'",",'Col':",COLUMN(BCDanhMucDauTu_06118!D38),",'Row':",ROW(BCDanhMucDauTu_06118!D38),",","'ColDynamic':",COLUMN(BCDanhMucDauTu_06118!D44),",","'RowDynamic':",ROW(BCDanhMucDauTu_06118!D44),",","'Format':'numberic'",",'Value':'",SUBSTITUTE(BCDanhMucDauTu_06118!D38,"'","\'"),"','TargetCode':''}")</f>
        <v>{'SheetId':'67b46b8e-8f9b-4b72-bb0c-c761b7d3774f','UId':'91d29735-8ad3-47bd-8872-b2fa4b410649','Col':4,'Row':38,'ColDynamic':4,'RowDynamic':44,'Format':'numberic','Value':'799539','TargetCode':''}</v>
      </c>
    </row>
    <row r="303" ht="12.75">
      <c r="A303" t="str">
        <f>CONCATENATE("{'SheetId':'67b46b8e-8f9b-4b72-bb0c-c761b7d3774f'",",","'UId':'f3946957-dae1-48ab-b346-6f875281ae77'",",'Col':",COLUMN(BCDanhMucDauTu_06118!E38),",'Row':",ROW(BCDanhMucDauTu_06118!E38),",","'ColDynamic':",COLUMN(BCDanhMucDauTu_06118!E44),",","'RowDynamic':",ROW(BCDanhMucDauTu_06118!E44),",","'Format':'numberic'",",'Value':'",SUBSTITUTE(BCDanhMucDauTu_06118!E38,"'","\'"),"','TargetCode':''}")</f>
        <v>{'SheetId':'67b46b8e-8f9b-4b72-bb0c-c761b7d3774f','UId':'f3946957-dae1-48ab-b346-6f875281ae77','Col':5,'Row':38,'ColDynamic':5,'RowDynamic':44,'Format':'numberic','Value':' ','TargetCode':''}</v>
      </c>
    </row>
    <row r="304" ht="12.75">
      <c r="A304" t="str">
        <f>CONCATENATE("{'SheetId':'67b46b8e-8f9b-4b72-bb0c-c761b7d3774f'",",","'UId':'e40487fb-9b15-4877-a291-66e98031771d'",",'Col':",COLUMN(BCDanhMucDauTu_06118!F38),",'Row':",ROW(BCDanhMucDauTu_06118!F38),",","'ColDynamic':",COLUMN(BCDanhMucDauTu_06118!F44),",","'RowDynamic':",ROW(BCDanhMucDauTu_06118!F44),",","'Format':'numberic'",",'Value':'",SUBSTITUTE(BCDanhMucDauTu_06118!F38,"'","\'"),"','TargetCode':''}")</f>
        <v>{'SheetId':'67b46b8e-8f9b-4b72-bb0c-c761b7d3774f','UId':'e40487fb-9b15-4877-a291-66e98031771d','Col':6,'Row':38,'ColDynamic':6,'RowDynamic':44,'Format':'numberic','Value':'57897882244','TargetCode':''}</v>
      </c>
    </row>
    <row r="305" ht="12.75">
      <c r="A305" t="str">
        <f>CONCATENATE("{'SheetId':'67b46b8e-8f9b-4b72-bb0c-c761b7d3774f'",",","'UId':'ddaf1094-f821-4c3b-8224-0e541108466a'",",'Col':",COLUMN(BCDanhMucDauTu_06118!G38),",'Row':",ROW(BCDanhMucDauTu_06118!G38),",","'Format':'numberic'",",'Value':'",SUBSTITUTE(BCDanhMucDauTu_06118!G38,"'","\'"),"','TargetCode':''}")</f>
        <v>{'SheetId':'67b46b8e-8f9b-4b72-bb0c-c761b7d3774f','UId':'ddaf1094-f821-4c3b-8224-0e541108466a','Col':7,'Row':38,'Format':'numberic','Value':'1','TargetCode':''}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{'SheetId':'1e9d0313-75c9-454f-a5b8-2eb17077d4f5','UId':'9a19ab3c-d5e2-4d16-9242-785b2c68bc60','Col':4,'Row':3,'Format':'numberic','Value':'0.0150055776091975','TargetCode':''}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{'SheetId':'1e9d0313-75c9-454f-a5b8-2eb17077d4f5','UId':'eedf3dcc-8f53-430d-9d51-43bdd42bde43','Col':5,'Row':3,'Format':'numberic','Value':'0.0150052476495882','TargetCode':''}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{'SheetId':'1e9d0313-75c9-454f-a5b8-2eb17077d4f5','UId':'ee993dba-8e2d-4ea3-ab86-1b34e20edfc4','Col':4,'Row':4,'Format':'numberic','Value':'0.00221138247697474','TargetCode':''}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{'SheetId':'1e9d0313-75c9-454f-a5b8-2eb17077d4f5','UId':'6cf06a24-fafe-4130-b438-b97218595744','Col':5,'Row':4,'Format':'numberic','Value':'0.00217420249217125','TargetCode':''}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{'SheetId':'1e9d0313-75c9-454f-a5b8-2eb17077d4f5','UId':'628d374d-4c92-4a77-b6c0-d9f0afd7d6f9','Col':4,'Row':5,'Format':'numberic','Value':'0.00338372259174048','TargetCode':''}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{'SheetId':'1e9d0313-75c9-454f-a5b8-2eb17077d4f5','UId':'151be158-8171-4304-916e-6feb658896b5','Col':5,'Row':5,'Format':'numberic','Value':'0.00330424267216739','TargetCode':''}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{'SheetId':'1e9d0313-75c9-454f-a5b8-2eb17077d4f5','UId':'38d298b9-d240-4962-b2fb-986350a95ffb','Col':4,'Row':6,'Format':'numberic','Value':'0.00164000831057802','TargetCode':''}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{'SheetId':'1e9d0313-75c9-454f-a5b8-2eb17077d4f5','UId':'091165fb-03fa-4b81-81b0-48d93f7bd8bc','Col':5,'Row':6,'Format':'numberic','Value':'0.00154982538732463','TargetCode':''}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{'SheetId':'1e9d0313-75c9-454f-a5b8-2eb17077d4f5','UId':'2d0ff62f-dbc2-4d39-83d2-f28cd12240b0','Col':4,'Row':10,'Format':'numberic','Value':'0.0247861645978016','TargetCode':''}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{'SheetId':'1e9d0313-75c9-454f-a5b8-2eb17077d4f5','UId':'90d366d2-f735-4fd3-a19b-0deaf643f543','Col':5,'Row':10,'Format':'numberic','Value':'0.0372195946363453','TargetCode':''}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{'SheetId':'1e9d0313-75c9-454f-a5b8-2eb17077d4f5','UId':'be350fca-e8d0-4d87-bd4f-e03b0f701358','Col':4,'Row':11,'Format':'numberic','Value':'0.578308952042919','TargetCode':''}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{'SheetId':'1e9d0313-75c9-454f-a5b8-2eb17077d4f5','UId':'5b460aec-9d61-4ec3-99e2-22ecae7055f9','Col':5,'Row':11,'Format':'numberic','Value':'4.14585731162422','TargetCode':''}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{'SheetId':'1e9d0313-75c9-454f-a5b8-2eb17077d4f5','UId':'224fbe5b-041d-4ead-99be-3c138dcac6f1','Col':4,'Row':12,'Format':'numberic','Value':'-0.13262253953174','TargetCode':''}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{'SheetId':'1e9d0313-75c9-454f-a5b8-2eb17077d4f5','UId':'dea6f5f7-a360-49b0-8af0-17cfa0badf40','Col':5,'Row':12,'Format':'numberic','Value':'-1.52326578119281','TargetCode':''}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 ','TargetCode':''}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 ','TargetCode':''}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{'SheetId':'1e9d0313-75c9-454f-a5b8-2eb17077d4f5','UId':'c2bc6d69-47c9-48c0-b495-89d65823578d','Col':4,'Row':15,'Format':'numberic','Value':'58481043460','TargetCode':''}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{'SheetId':'1e9d0313-75c9-454f-a5b8-2eb17077d4f5','UId':'651b6b47-604c-4bb2-8589-8f331757b430','Col':5,'Row':15,'Format':'numberic','Value':'66273451965','TargetCode':''}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{'SheetId':'1e9d0313-75c9-454f-a5b8-2eb17077d4f5','UId':'c4660264-71e7-48da-9d84-79d53200926c','Col':4,'Row':21,'Format':'numberic','Value':'57713473558','TargetCode':''}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{'SheetId':'1e9d0313-75c9-454f-a5b8-2eb17077d4f5','UId':'268460c6-6278-4921-9e8e-ff508267e027','Col':5,'Row':21,'Format':'numberic','Value':'58481043460','TargetCode':''}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{'SheetId':'1e9d0313-75c9-454f-a5b8-2eb17077d4f5','UId':'723a45ee-c47b-471b-ae10-ccce90a8c5f9','Col':4,'Row':23,'Format':'numberic','Value':'0.00008','TargetCode':''}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{'SheetId':'1e9d0313-75c9-454f-a5b8-2eb17077d4f5','UId':'7d39ec5d-27d4-4ea5-b592-93b34eba60c7','Col':5,'Row':23,'Format':'numberic','Value':'0.00008','TargetCode':''}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{'SheetId':'1e9d0313-75c9-454f-a5b8-2eb17077d4f5','UId':'0ae4ab35-4f24-4d77-b814-33df8952a12c','Col':4,'Row':24,'Format':'numberic','Value':'0.8956','TargetCode':''}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{'SheetId':'1e9d0313-75c9-454f-a5b8-2eb17077d4f5','UId':'32d00d6d-ff90-4f30-8707-4b7094990464','Col':5,'Row':24,'Format':'numberic','Value':'0.8953','TargetCode':''}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{'SheetId':'1e9d0313-75c9-454f-a5b8-2eb17077d4f5','UId':'8e2e7cbd-f8c5-49a7-8e46-6854bff18acb','Col':4,'Row':25,'Format':'numberic','Value':'0.018758','TargetCode':''}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{'SheetId':'1e9d0313-75c9-454f-a5b8-2eb17077d4f5','UId':'227edbdb-3f37-4a22-bb5f-5b29cdf3bf91','Col':5,'Row':25,'Format':'numberic','Value':'0.0185','TargetCode':''}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{'SheetId':'1e9d0313-75c9-454f-a5b8-2eb17077d4f5','UId':'de12b074-f47c-4f02-abe2-09172e025b26','Col':4,'Row':26,'Format':'numberic','Value':'11542.69','TargetCode':''}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{'SheetId':'1e9d0313-75c9-454f-a5b8-2eb17077d4f5','UId':'0c691416-ca92-4441-afba-eb9a04a488cf','Col':5,'Row':26,'Format':'numberic','Value':'11696.2','TargetCode':''}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{'SheetId':'1e9d0313-75c9-454f-a5b8-2eb17077d4f5','UId':'a7fbdc08-63d7-46b0-936d-6037ecba15bd','Col':4,'Row':27,'Format':'numberic','Value':'8690','TargetCode':''}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{'SheetId':'1e9d0313-75c9-454f-a5b8-2eb17077d4f5','UId':'37e64453-0baf-4b26-9ab1-9e54e42b3eef','Col':5,'Row':27,'Format':'numberic','Value':'9850','TargetCode':''}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{'SheetId':'1e9d0313-75c9-454f-a5b8-2eb17077d4f5','UId':'5e92bf20-7d55-4592-a1cb-a7cfe6d7408f','Col':4,'Row':28,'Format':'numberic','Value':'465','TargetCode':''}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{'SheetId':'1e9d0313-75c9-454f-a5b8-2eb17077d4f5','UId':'07acb04f-e5e9-4564-866b-b7518f72e115','Col':5,'Row':28,'Format':'numberic','Value':'463','TargetCode':''}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2"/>
  <sheetViews>
    <sheetView zoomScalePageLayoutView="0" workbookViewId="0" topLeftCell="A1">
      <selection activeCell="D3" sqref="D3:F41"/>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27.00390625" style="0" customWidth="1"/>
    <col min="8" max="8" width="14.8515625" style="0" bestFit="1" customWidth="1"/>
    <col min="9" max="9" width="9.28125" style="0" bestFit="1" customWidth="1"/>
    <col min="10" max="10" width="11.8515625" style="0" bestFit="1" customWidth="1"/>
  </cols>
  <sheetData>
    <row r="1" spans="1:6" ht="15" customHeight="1">
      <c r="A1" s="2" t="s">
        <v>54</v>
      </c>
      <c r="B1" s="2" t="s">
        <v>7</v>
      </c>
      <c r="C1" s="2" t="s">
        <v>55</v>
      </c>
      <c r="D1" s="5" t="s">
        <v>56</v>
      </c>
      <c r="E1" s="38" t="s">
        <v>57</v>
      </c>
      <c r="F1" s="40" t="s">
        <v>58</v>
      </c>
    </row>
    <row r="2" spans="1:6" ht="15" customHeight="1">
      <c r="A2" s="1" t="s">
        <v>59</v>
      </c>
      <c r="B2" s="1" t="s">
        <v>60</v>
      </c>
      <c r="C2" s="1" t="s">
        <v>61</v>
      </c>
      <c r="D2" s="48" t="s">
        <v>0</v>
      </c>
      <c r="E2" s="49" t="s">
        <v>0</v>
      </c>
      <c r="F2" s="50" t="s">
        <v>0</v>
      </c>
    </row>
    <row r="3" spans="1:14" ht="15" customHeight="1">
      <c r="A3" s="1" t="s">
        <v>62</v>
      </c>
      <c r="B3" s="1" t="s">
        <v>63</v>
      </c>
      <c r="C3" s="1" t="s">
        <v>64</v>
      </c>
      <c r="D3" s="48">
        <v>12755803163</v>
      </c>
      <c r="E3" s="49">
        <v>9212473720</v>
      </c>
      <c r="F3" s="50">
        <v>1.578550268927841</v>
      </c>
      <c r="G3" s="16"/>
      <c r="H3" s="18"/>
      <c r="I3" s="17"/>
      <c r="J3" s="37"/>
      <c r="K3" s="37"/>
      <c r="L3" s="37"/>
      <c r="M3" s="37"/>
      <c r="N3" s="37"/>
    </row>
    <row r="4" spans="1:14" ht="15" customHeight="1">
      <c r="A4" s="1" t="s">
        <v>0</v>
      </c>
      <c r="B4" s="1" t="s">
        <v>65</v>
      </c>
      <c r="C4" s="1" t="s">
        <v>66</v>
      </c>
      <c r="D4" s="48">
        <v>11500000000</v>
      </c>
      <c r="E4" s="49"/>
      <c r="F4" s="50">
        <v>3.9655172413793105</v>
      </c>
      <c r="G4" s="16"/>
      <c r="H4" s="18"/>
      <c r="I4" s="17"/>
      <c r="J4" s="37"/>
      <c r="K4" s="37"/>
      <c r="L4" s="37"/>
      <c r="M4" s="37"/>
      <c r="N4" s="37"/>
    </row>
    <row r="5" spans="1:14" ht="15" customHeight="1">
      <c r="A5" s="1" t="s">
        <v>0</v>
      </c>
      <c r="B5" s="1" t="s">
        <v>67</v>
      </c>
      <c r="C5" s="1" t="s">
        <v>68</v>
      </c>
      <c r="D5" s="48">
        <v>1255803163</v>
      </c>
      <c r="E5" s="49">
        <v>9212473720</v>
      </c>
      <c r="F5" s="50">
        <v>0.2423999304241761</v>
      </c>
      <c r="G5" s="16"/>
      <c r="H5" s="18"/>
      <c r="I5" s="17"/>
      <c r="J5" s="37"/>
      <c r="K5" s="37"/>
      <c r="L5" s="37"/>
      <c r="M5" s="37"/>
      <c r="N5" s="37"/>
    </row>
    <row r="6" spans="1:14" ht="15" customHeight="1">
      <c r="A6" s="1" t="s">
        <v>69</v>
      </c>
      <c r="B6" s="1" t="s">
        <v>70</v>
      </c>
      <c r="C6" s="1" t="s">
        <v>71</v>
      </c>
      <c r="D6" s="48">
        <v>45011527570</v>
      </c>
      <c r="E6" s="49">
        <v>51368927740</v>
      </c>
      <c r="F6" s="50">
        <v>0.7338154735383563</v>
      </c>
      <c r="G6" s="16"/>
      <c r="H6" s="18"/>
      <c r="I6" s="17"/>
      <c r="J6" s="37"/>
      <c r="K6" s="37"/>
      <c r="L6" s="37"/>
      <c r="M6" s="37"/>
      <c r="N6" s="37"/>
    </row>
    <row r="7" spans="1:14" ht="15" customHeight="1">
      <c r="A7" s="1" t="s">
        <v>72</v>
      </c>
      <c r="B7" s="1" t="s">
        <v>72</v>
      </c>
      <c r="C7" s="1" t="s">
        <v>72</v>
      </c>
      <c r="D7" s="48" t="s">
        <v>72</v>
      </c>
      <c r="E7" s="49" t="s">
        <v>72</v>
      </c>
      <c r="F7" s="50" t="s">
        <v>311</v>
      </c>
      <c r="G7" s="16"/>
      <c r="I7" s="17"/>
      <c r="J7" s="37"/>
      <c r="K7" s="37"/>
      <c r="L7" s="37"/>
      <c r="M7" s="37"/>
      <c r="N7" s="37"/>
    </row>
    <row r="8" spans="1:14" ht="15" customHeight="1">
      <c r="A8" s="1" t="s">
        <v>0</v>
      </c>
      <c r="B8" s="1" t="s">
        <v>370</v>
      </c>
      <c r="C8" s="1" t="s">
        <v>388</v>
      </c>
      <c r="D8" s="48">
        <v>37030811200</v>
      </c>
      <c r="E8" s="49">
        <v>43468688000</v>
      </c>
      <c r="F8" s="50">
        <v>0.7157928016403764</v>
      </c>
      <c r="G8" s="16"/>
      <c r="H8" s="18"/>
      <c r="I8" s="17"/>
      <c r="J8" s="37"/>
      <c r="K8" s="37"/>
      <c r="L8" s="37"/>
      <c r="M8" s="37"/>
      <c r="N8" s="37"/>
    </row>
    <row r="9" spans="1:14" ht="15" customHeight="1">
      <c r="A9" s="1" t="s">
        <v>0</v>
      </c>
      <c r="B9" s="1" t="s">
        <v>373</v>
      </c>
      <c r="C9" s="1" t="s">
        <v>389</v>
      </c>
      <c r="D9" s="48">
        <v>7980716370</v>
      </c>
      <c r="E9" s="49">
        <v>7900239740</v>
      </c>
      <c r="F9" s="50">
        <v>0.8308878362565942</v>
      </c>
      <c r="G9" s="16"/>
      <c r="H9" s="18"/>
      <c r="I9" s="17"/>
      <c r="J9" s="37"/>
      <c r="K9" s="37"/>
      <c r="L9" s="37"/>
      <c r="M9" s="37"/>
      <c r="N9" s="37"/>
    </row>
    <row r="10" spans="1:14" ht="47.25">
      <c r="A10" s="1" t="s">
        <v>73</v>
      </c>
      <c r="B10" s="9" t="s">
        <v>74</v>
      </c>
      <c r="C10" s="1" t="s">
        <v>75</v>
      </c>
      <c r="D10" s="48" t="s">
        <v>0</v>
      </c>
      <c r="E10" s="49" t="s">
        <v>0</v>
      </c>
      <c r="F10" s="50" t="s">
        <v>311</v>
      </c>
      <c r="G10" s="16"/>
      <c r="I10" s="17"/>
      <c r="J10" s="37"/>
      <c r="K10" s="37"/>
      <c r="L10" s="37"/>
      <c r="M10" s="37"/>
      <c r="N10" s="37"/>
    </row>
    <row r="11" spans="1:14" ht="15" customHeight="1">
      <c r="A11" s="1" t="s">
        <v>76</v>
      </c>
      <c r="B11" s="1" t="s">
        <v>77</v>
      </c>
      <c r="C11" s="1" t="s">
        <v>78</v>
      </c>
      <c r="D11" s="48"/>
      <c r="E11" s="49"/>
      <c r="F11" s="50">
        <v>0</v>
      </c>
      <c r="G11" s="16"/>
      <c r="H11" s="18"/>
      <c r="I11" s="17"/>
      <c r="J11" s="37"/>
      <c r="K11" s="37"/>
      <c r="L11" s="37"/>
      <c r="M11" s="37"/>
      <c r="N11" s="37"/>
    </row>
    <row r="12" spans="1:14" ht="15" customHeight="1">
      <c r="A12" s="1" t="s">
        <v>79</v>
      </c>
      <c r="B12" s="1" t="s">
        <v>80</v>
      </c>
      <c r="C12" s="1" t="s">
        <v>81</v>
      </c>
      <c r="D12" s="48">
        <v>121756987</v>
      </c>
      <c r="E12" s="49">
        <v>146972329</v>
      </c>
      <c r="F12" s="50">
        <v>0.5129997851128244</v>
      </c>
      <c r="G12" s="16"/>
      <c r="H12" s="18"/>
      <c r="I12" s="17"/>
      <c r="J12" s="37"/>
      <c r="K12" s="37"/>
      <c r="L12" s="37"/>
      <c r="M12" s="37"/>
      <c r="N12" s="37"/>
    </row>
    <row r="13" spans="1:14" ht="47.25">
      <c r="A13" s="1" t="s">
        <v>82</v>
      </c>
      <c r="B13" s="9" t="s">
        <v>83</v>
      </c>
      <c r="C13" s="1" t="s">
        <v>84</v>
      </c>
      <c r="D13" s="48" t="s">
        <v>0</v>
      </c>
      <c r="E13" s="49" t="s">
        <v>0</v>
      </c>
      <c r="F13" s="50" t="s">
        <v>311</v>
      </c>
      <c r="G13" s="16"/>
      <c r="I13" s="17"/>
      <c r="J13" s="37"/>
      <c r="K13" s="37"/>
      <c r="L13" s="37"/>
      <c r="M13" s="37"/>
      <c r="N13" s="37"/>
    </row>
    <row r="14" spans="1:14" ht="15" customHeight="1">
      <c r="A14" s="1" t="s">
        <v>72</v>
      </c>
      <c r="B14" s="1" t="s">
        <v>72</v>
      </c>
      <c r="C14" s="1" t="s">
        <v>72</v>
      </c>
      <c r="D14" s="48" t="s">
        <v>72</v>
      </c>
      <c r="E14" s="49" t="s">
        <v>72</v>
      </c>
      <c r="F14" s="50" t="s">
        <v>311</v>
      </c>
      <c r="G14" s="16"/>
      <c r="I14" s="17"/>
      <c r="J14" s="37"/>
      <c r="K14" s="37"/>
      <c r="L14" s="37"/>
      <c r="M14" s="37"/>
      <c r="N14" s="37"/>
    </row>
    <row r="15" spans="1:14" ht="15" customHeight="1">
      <c r="A15" s="1" t="s">
        <v>0</v>
      </c>
      <c r="B15" s="1" t="s">
        <v>72</v>
      </c>
      <c r="C15" s="1"/>
      <c r="D15" s="48" t="s">
        <v>0</v>
      </c>
      <c r="E15" s="49" t="s">
        <v>0</v>
      </c>
      <c r="F15" s="50" t="s">
        <v>311</v>
      </c>
      <c r="G15" s="16"/>
      <c r="I15" s="17"/>
      <c r="J15" s="37"/>
      <c r="K15" s="37"/>
      <c r="L15" s="37"/>
      <c r="M15" s="37"/>
      <c r="N15" s="37"/>
    </row>
    <row r="16" spans="1:14" ht="15" customHeight="1">
      <c r="A16" s="1" t="s">
        <v>85</v>
      </c>
      <c r="B16" s="1" t="s">
        <v>86</v>
      </c>
      <c r="C16" s="1" t="s">
        <v>87</v>
      </c>
      <c r="D16" s="48" t="s">
        <v>0</v>
      </c>
      <c r="E16" s="49" t="s">
        <v>0</v>
      </c>
      <c r="F16" s="50" t="s">
        <v>311</v>
      </c>
      <c r="G16" s="16"/>
      <c r="I16" s="17"/>
      <c r="J16" s="37"/>
      <c r="K16" s="37"/>
      <c r="L16" s="37"/>
      <c r="M16" s="37"/>
      <c r="N16" s="37"/>
    </row>
    <row r="17" spans="1:14" ht="15" customHeight="1">
      <c r="A17" s="1" t="s">
        <v>72</v>
      </c>
      <c r="B17" s="1" t="s">
        <v>72</v>
      </c>
      <c r="C17" s="1" t="s">
        <v>72</v>
      </c>
      <c r="D17" s="48" t="s">
        <v>72</v>
      </c>
      <c r="E17" s="51" t="s">
        <v>72</v>
      </c>
      <c r="F17" s="50" t="s">
        <v>311</v>
      </c>
      <c r="G17" s="16"/>
      <c r="I17" s="17"/>
      <c r="J17" s="37"/>
      <c r="K17" s="37"/>
      <c r="L17" s="37"/>
      <c r="M17" s="37"/>
      <c r="N17" s="37"/>
    </row>
    <row r="18" spans="1:14" ht="15" customHeight="1">
      <c r="A18" s="1" t="s">
        <v>0</v>
      </c>
      <c r="B18" s="1" t="s">
        <v>72</v>
      </c>
      <c r="C18" s="1"/>
      <c r="D18" s="48" t="s">
        <v>0</v>
      </c>
      <c r="E18" s="49" t="s">
        <v>0</v>
      </c>
      <c r="F18" s="50" t="s">
        <v>311</v>
      </c>
      <c r="G18" s="16"/>
      <c r="I18" s="17"/>
      <c r="J18" s="37"/>
      <c r="K18" s="37"/>
      <c r="L18" s="37"/>
      <c r="M18" s="37"/>
      <c r="N18" s="37"/>
    </row>
    <row r="19" spans="1:14" ht="15" customHeight="1">
      <c r="A19" s="1" t="s">
        <v>88</v>
      </c>
      <c r="B19" s="1" t="s">
        <v>89</v>
      </c>
      <c r="C19" s="1" t="s">
        <v>90</v>
      </c>
      <c r="D19" s="48">
        <v>8794524</v>
      </c>
      <c r="E19" s="49">
        <v>10068497</v>
      </c>
      <c r="F19" s="50">
        <v>0.9999998862928925</v>
      </c>
      <c r="G19" s="16"/>
      <c r="H19" s="18"/>
      <c r="I19" s="17"/>
      <c r="J19" s="37"/>
      <c r="K19" s="37"/>
      <c r="L19" s="37"/>
      <c r="M19" s="37"/>
      <c r="N19" s="37"/>
    </row>
    <row r="20" spans="1:14" ht="15" customHeight="1">
      <c r="A20" s="1" t="s">
        <v>72</v>
      </c>
      <c r="B20" s="1" t="s">
        <v>72</v>
      </c>
      <c r="C20" s="1" t="s">
        <v>72</v>
      </c>
      <c r="D20" s="48" t="s">
        <v>72</v>
      </c>
      <c r="E20" s="49" t="s">
        <v>72</v>
      </c>
      <c r="F20" s="50" t="s">
        <v>311</v>
      </c>
      <c r="G20" s="16"/>
      <c r="I20" s="17"/>
      <c r="J20" s="37"/>
      <c r="K20" s="37"/>
      <c r="L20" s="37"/>
      <c r="M20" s="37"/>
      <c r="N20" s="37"/>
    </row>
    <row r="21" spans="1:14" ht="15" customHeight="1">
      <c r="A21" s="1"/>
      <c r="B21" s="1" t="s">
        <v>72</v>
      </c>
      <c r="C21" s="1"/>
      <c r="D21" s="48"/>
      <c r="E21" s="49"/>
      <c r="F21" s="50" t="s">
        <v>311</v>
      </c>
      <c r="G21" s="16"/>
      <c r="I21" s="17"/>
      <c r="J21" s="37"/>
      <c r="K21" s="37"/>
      <c r="L21" s="37"/>
      <c r="M21" s="37"/>
      <c r="N21" s="37"/>
    </row>
    <row r="22" spans="1:14" ht="15" customHeight="1">
      <c r="A22" s="1" t="s">
        <v>91</v>
      </c>
      <c r="B22" s="1" t="s">
        <v>92</v>
      </c>
      <c r="C22" s="1" t="s">
        <v>93</v>
      </c>
      <c r="D22" s="48" t="s">
        <v>0</v>
      </c>
      <c r="E22" s="49" t="s">
        <v>0</v>
      </c>
      <c r="F22" s="50" t="s">
        <v>311</v>
      </c>
      <c r="G22" s="16"/>
      <c r="I22" s="17"/>
      <c r="J22" s="37"/>
      <c r="K22" s="37"/>
      <c r="L22" s="37"/>
      <c r="M22" s="37"/>
      <c r="N22" s="37"/>
    </row>
    <row r="23" spans="1:14" ht="15" customHeight="1">
      <c r="A23" s="1" t="s">
        <v>72</v>
      </c>
      <c r="B23" s="1" t="s">
        <v>72</v>
      </c>
      <c r="C23" s="1" t="s">
        <v>72</v>
      </c>
      <c r="D23" s="48" t="s">
        <v>72</v>
      </c>
      <c r="E23" s="49" t="s">
        <v>72</v>
      </c>
      <c r="F23" s="50" t="s">
        <v>311</v>
      </c>
      <c r="G23" s="16"/>
      <c r="I23" s="17"/>
      <c r="J23" s="37"/>
      <c r="K23" s="37"/>
      <c r="L23" s="37"/>
      <c r="M23" s="37"/>
      <c r="N23" s="37"/>
    </row>
    <row r="24" spans="1:14" ht="15" customHeight="1">
      <c r="A24" s="1"/>
      <c r="B24" s="1" t="s">
        <v>72</v>
      </c>
      <c r="C24" s="1"/>
      <c r="D24" s="48"/>
      <c r="E24" s="49"/>
      <c r="F24" s="50" t="s">
        <v>311</v>
      </c>
      <c r="G24" s="16"/>
      <c r="I24" s="17"/>
      <c r="J24" s="37"/>
      <c r="K24" s="37"/>
      <c r="L24" s="37"/>
      <c r="M24" s="37"/>
      <c r="N24" s="37"/>
    </row>
    <row r="25" spans="1:14" ht="15" customHeight="1">
      <c r="A25" s="1" t="s">
        <v>94</v>
      </c>
      <c r="B25" s="1" t="s">
        <v>95</v>
      </c>
      <c r="C25" s="1" t="s">
        <v>96</v>
      </c>
      <c r="D25" s="48">
        <v>57897882244</v>
      </c>
      <c r="E25" s="49">
        <v>60738442286</v>
      </c>
      <c r="F25" s="50">
        <v>0.8282510313809935</v>
      </c>
      <c r="G25" s="16"/>
      <c r="H25" s="18"/>
      <c r="I25" s="17"/>
      <c r="J25" s="37"/>
      <c r="K25" s="37"/>
      <c r="L25" s="37"/>
      <c r="M25" s="37"/>
      <c r="N25" s="37"/>
    </row>
    <row r="26" spans="1:14" ht="15" customHeight="1">
      <c r="A26" s="1" t="s">
        <v>97</v>
      </c>
      <c r="B26" s="1" t="s">
        <v>98</v>
      </c>
      <c r="C26" s="1" t="s">
        <v>99</v>
      </c>
      <c r="D26" s="48" t="s">
        <v>0</v>
      </c>
      <c r="E26" s="49" t="s">
        <v>0</v>
      </c>
      <c r="F26" s="50" t="s">
        <v>311</v>
      </c>
      <c r="G26" s="16"/>
      <c r="I26" s="17"/>
      <c r="J26" s="37"/>
      <c r="K26" s="37"/>
      <c r="L26" s="37"/>
      <c r="M26" s="37"/>
      <c r="N26" s="37"/>
    </row>
    <row r="27" spans="1:14" ht="31.5">
      <c r="A27" s="1" t="s">
        <v>100</v>
      </c>
      <c r="B27" s="9" t="s">
        <v>101</v>
      </c>
      <c r="C27" s="1" t="s">
        <v>102</v>
      </c>
      <c r="D27" s="48" t="s">
        <v>0</v>
      </c>
      <c r="E27" s="49" t="s">
        <v>0</v>
      </c>
      <c r="F27" s="50" t="s">
        <v>311</v>
      </c>
      <c r="G27" s="16"/>
      <c r="I27" s="17"/>
      <c r="J27" s="37"/>
      <c r="K27" s="37"/>
      <c r="L27" s="37"/>
      <c r="M27" s="37"/>
      <c r="N27" s="37"/>
    </row>
    <row r="28" spans="1:14" ht="15" customHeight="1">
      <c r="A28" s="1" t="s">
        <v>72</v>
      </c>
      <c r="B28" s="1" t="s">
        <v>72</v>
      </c>
      <c r="C28" s="1" t="s">
        <v>72</v>
      </c>
      <c r="D28" s="48" t="s">
        <v>72</v>
      </c>
      <c r="E28" s="49" t="s">
        <v>72</v>
      </c>
      <c r="F28" s="50" t="s">
        <v>311</v>
      </c>
      <c r="G28" s="16"/>
      <c r="I28" s="17"/>
      <c r="J28" s="37"/>
      <c r="K28" s="37"/>
      <c r="L28" s="37"/>
      <c r="M28" s="37"/>
      <c r="N28" s="37"/>
    </row>
    <row r="29" spans="1:14" ht="15" customHeight="1">
      <c r="A29" s="1" t="s">
        <v>0</v>
      </c>
      <c r="B29" s="1" t="s">
        <v>72</v>
      </c>
      <c r="C29" s="1"/>
      <c r="D29" s="48" t="s">
        <v>0</v>
      </c>
      <c r="E29" s="49" t="s">
        <v>0</v>
      </c>
      <c r="F29" s="50" t="s">
        <v>311</v>
      </c>
      <c r="G29" s="16"/>
      <c r="I29" s="17"/>
      <c r="J29" s="37"/>
      <c r="K29" s="37"/>
      <c r="L29" s="37"/>
      <c r="M29" s="37"/>
      <c r="N29" s="37"/>
    </row>
    <row r="30" spans="1:14" ht="31.5">
      <c r="A30" s="1" t="s">
        <v>103</v>
      </c>
      <c r="B30" s="9" t="s">
        <v>104</v>
      </c>
      <c r="C30" s="1" t="s">
        <v>105</v>
      </c>
      <c r="D30" s="48" t="s">
        <v>0</v>
      </c>
      <c r="E30" s="49" t="s">
        <v>0</v>
      </c>
      <c r="F30" s="50" t="s">
        <v>311</v>
      </c>
      <c r="G30" s="16"/>
      <c r="I30" s="17"/>
      <c r="J30" s="37"/>
      <c r="K30" s="37"/>
      <c r="L30" s="37"/>
      <c r="M30" s="37"/>
      <c r="N30" s="37"/>
    </row>
    <row r="31" spans="1:14" ht="15" customHeight="1">
      <c r="A31" s="1"/>
      <c r="B31" s="1" t="s">
        <v>106</v>
      </c>
      <c r="C31" s="1" t="s">
        <v>107</v>
      </c>
      <c r="D31" s="48"/>
      <c r="E31" s="49"/>
      <c r="F31" s="50" t="s">
        <v>311</v>
      </c>
      <c r="G31" s="16"/>
      <c r="I31" s="17"/>
      <c r="J31" s="37"/>
      <c r="K31" s="37"/>
      <c r="L31" s="37"/>
      <c r="M31" s="37"/>
      <c r="N31" s="37"/>
    </row>
    <row r="32" spans="1:14" ht="15" customHeight="1">
      <c r="A32" s="1"/>
      <c r="B32" s="1" t="s">
        <v>108</v>
      </c>
      <c r="C32" s="1" t="s">
        <v>109</v>
      </c>
      <c r="D32" s="48"/>
      <c r="E32" s="49"/>
      <c r="F32" s="50" t="s">
        <v>311</v>
      </c>
      <c r="G32" s="16"/>
      <c r="I32" s="17"/>
      <c r="J32" s="37"/>
      <c r="K32" s="37"/>
      <c r="L32" s="37"/>
      <c r="M32" s="37"/>
      <c r="N32" s="37"/>
    </row>
    <row r="33" spans="1:14" ht="15" customHeight="1">
      <c r="A33" s="1" t="s">
        <v>72</v>
      </c>
      <c r="B33" s="1" t="s">
        <v>72</v>
      </c>
      <c r="C33" s="1" t="s">
        <v>72</v>
      </c>
      <c r="D33" s="48" t="s">
        <v>72</v>
      </c>
      <c r="E33" s="49" t="s">
        <v>72</v>
      </c>
      <c r="F33" s="50" t="s">
        <v>311</v>
      </c>
      <c r="G33" s="16"/>
      <c r="I33" s="17"/>
      <c r="J33" s="37"/>
      <c r="K33" s="37"/>
      <c r="L33" s="37"/>
      <c r="M33" s="37"/>
      <c r="N33" s="37"/>
    </row>
    <row r="34" spans="1:14" ht="15" customHeight="1">
      <c r="A34" s="1" t="s">
        <v>0</v>
      </c>
      <c r="B34" s="1" t="s">
        <v>72</v>
      </c>
      <c r="C34" s="1"/>
      <c r="D34" s="48" t="s">
        <v>0</v>
      </c>
      <c r="E34" s="49" t="s">
        <v>0</v>
      </c>
      <c r="F34" s="50" t="s">
        <v>311</v>
      </c>
      <c r="G34" s="16"/>
      <c r="I34" s="17"/>
      <c r="J34" s="37"/>
      <c r="K34" s="37"/>
      <c r="L34" s="37"/>
      <c r="M34" s="37"/>
      <c r="N34" s="37"/>
    </row>
    <row r="35" spans="1:14" ht="15" customHeight="1">
      <c r="A35" s="1" t="s">
        <v>110</v>
      </c>
      <c r="B35" s="1" t="s">
        <v>111</v>
      </c>
      <c r="C35" s="1" t="s">
        <v>112</v>
      </c>
      <c r="D35" s="48">
        <v>184408686</v>
      </c>
      <c r="E35" s="49">
        <v>2257398826</v>
      </c>
      <c r="F35" s="50">
        <v>0.025592991723644223</v>
      </c>
      <c r="G35" s="16"/>
      <c r="H35" s="18"/>
      <c r="I35" s="17"/>
      <c r="J35" s="37"/>
      <c r="K35" s="37"/>
      <c r="L35" s="37"/>
      <c r="M35" s="37"/>
      <c r="N35" s="37"/>
    </row>
    <row r="36" spans="1:14" ht="15" customHeight="1">
      <c r="A36" s="1" t="s">
        <v>72</v>
      </c>
      <c r="B36" s="1" t="s">
        <v>72</v>
      </c>
      <c r="C36" s="1" t="s">
        <v>72</v>
      </c>
      <c r="D36" s="48" t="s">
        <v>72</v>
      </c>
      <c r="E36" s="49" t="s">
        <v>72</v>
      </c>
      <c r="F36" s="50" t="s">
        <v>311</v>
      </c>
      <c r="G36" s="16"/>
      <c r="I36" s="17"/>
      <c r="J36" s="37"/>
      <c r="K36" s="37"/>
      <c r="L36" s="37"/>
      <c r="M36" s="37"/>
      <c r="N36" s="37"/>
    </row>
    <row r="37" spans="1:14" ht="15" customHeight="1">
      <c r="A37" s="1"/>
      <c r="B37" s="1" t="s">
        <v>72</v>
      </c>
      <c r="C37" s="1"/>
      <c r="D37" s="48"/>
      <c r="E37" s="49"/>
      <c r="F37" s="50" t="s">
        <v>311</v>
      </c>
      <c r="G37" s="16"/>
      <c r="I37" s="17"/>
      <c r="J37" s="37"/>
      <c r="K37" s="37"/>
      <c r="L37" s="37"/>
      <c r="M37" s="37"/>
      <c r="N37" s="37"/>
    </row>
    <row r="38" spans="1:14" ht="15" customHeight="1">
      <c r="A38" s="1" t="s">
        <v>113</v>
      </c>
      <c r="B38" s="1" t="s">
        <v>114</v>
      </c>
      <c r="C38" s="1" t="s">
        <v>115</v>
      </c>
      <c r="D38" s="48">
        <v>184408686</v>
      </c>
      <c r="E38" s="49">
        <v>2257398826</v>
      </c>
      <c r="F38" s="50">
        <v>0.025592991723644223</v>
      </c>
      <c r="G38" s="16"/>
      <c r="H38" s="18"/>
      <c r="I38" s="17"/>
      <c r="J38" s="37"/>
      <c r="K38" s="37"/>
      <c r="L38" s="37"/>
      <c r="M38" s="37"/>
      <c r="N38" s="37"/>
    </row>
    <row r="39" spans="1:14" ht="31.5">
      <c r="A39" s="1" t="s">
        <v>0</v>
      </c>
      <c r="B39" s="9" t="s">
        <v>116</v>
      </c>
      <c r="C39" s="1" t="s">
        <v>117</v>
      </c>
      <c r="D39" s="48">
        <v>57713473558</v>
      </c>
      <c r="E39" s="49">
        <v>58481043460</v>
      </c>
      <c r="F39" s="50">
        <v>0.9204943196755485</v>
      </c>
      <c r="G39" s="16"/>
      <c r="H39" s="18"/>
      <c r="I39" s="17"/>
      <c r="J39" s="37"/>
      <c r="K39" s="37"/>
      <c r="L39" s="37"/>
      <c r="M39" s="37"/>
      <c r="N39" s="37"/>
    </row>
    <row r="40" spans="1:14" ht="15.75">
      <c r="A40" s="1" t="s">
        <v>0</v>
      </c>
      <c r="B40" s="9" t="s">
        <v>118</v>
      </c>
      <c r="C40" s="1" t="s">
        <v>119</v>
      </c>
      <c r="D40" s="48">
        <v>5000000</v>
      </c>
      <c r="E40" s="49">
        <v>5000000</v>
      </c>
      <c r="F40" s="50">
        <v>1</v>
      </c>
      <c r="G40" s="16"/>
      <c r="H40" s="18"/>
      <c r="I40" s="17"/>
      <c r="J40" s="37"/>
      <c r="K40" s="37"/>
      <c r="L40" s="37"/>
      <c r="M40" s="37"/>
      <c r="N40" s="37"/>
    </row>
    <row r="41" spans="1:14" ht="31.5">
      <c r="A41" s="1" t="s">
        <v>0</v>
      </c>
      <c r="B41" s="9" t="s">
        <v>120</v>
      </c>
      <c r="C41" s="1" t="s">
        <v>121</v>
      </c>
      <c r="D41" s="52">
        <v>11542.69</v>
      </c>
      <c r="E41" s="53">
        <v>11696.2</v>
      </c>
      <c r="F41" s="50">
        <v>0.920494654560012</v>
      </c>
      <c r="G41" s="16"/>
      <c r="H41" s="18"/>
      <c r="I41" s="17"/>
      <c r="J41" s="37"/>
      <c r="K41" s="37"/>
      <c r="L41" s="37"/>
      <c r="M41" s="37"/>
      <c r="N41" s="37"/>
    </row>
    <row r="42" spans="1:12" ht="15" customHeight="1">
      <c r="A42" s="3" t="s">
        <v>0</v>
      </c>
      <c r="B42" s="3" t="s">
        <v>0</v>
      </c>
      <c r="C42" s="3" t="s">
        <v>0</v>
      </c>
      <c r="D42" s="6" t="s">
        <v>0</v>
      </c>
      <c r="E42" s="39" t="s">
        <v>0</v>
      </c>
      <c r="F42" s="41" t="s">
        <v>0</v>
      </c>
      <c r="J42" s="37"/>
      <c r="K42" s="37"/>
      <c r="L42" s="37"/>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35"/>
  <sheetViews>
    <sheetView zoomScalePageLayoutView="0" workbookViewId="0" topLeftCell="A16">
      <selection activeCell="G10" sqref="G10"/>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s>
  <sheetData>
    <row r="1" spans="1:6" ht="15" customHeight="1">
      <c r="A1" s="2" t="s">
        <v>54</v>
      </c>
      <c r="B1" s="2" t="s">
        <v>122</v>
      </c>
      <c r="C1" s="2" t="s">
        <v>55</v>
      </c>
      <c r="D1" s="12" t="s">
        <v>56</v>
      </c>
      <c r="E1" s="12" t="s">
        <v>57</v>
      </c>
      <c r="F1" s="12" t="s">
        <v>123</v>
      </c>
    </row>
    <row r="2" spans="1:6" ht="15" customHeight="1">
      <c r="A2" s="4" t="s">
        <v>59</v>
      </c>
      <c r="B2" s="4" t="s">
        <v>124</v>
      </c>
      <c r="C2" s="4" t="s">
        <v>125</v>
      </c>
      <c r="D2" s="54">
        <v>70694702</v>
      </c>
      <c r="E2" s="54">
        <v>60241107</v>
      </c>
      <c r="F2" s="54">
        <v>318925759</v>
      </c>
    </row>
    <row r="3" spans="1:6" ht="31.5">
      <c r="A3" s="1" t="s">
        <v>9</v>
      </c>
      <c r="B3" s="9" t="s">
        <v>126</v>
      </c>
      <c r="C3" s="1" t="s">
        <v>127</v>
      </c>
      <c r="D3" s="55"/>
      <c r="E3" s="55"/>
      <c r="F3" s="55"/>
    </row>
    <row r="4" spans="1:6" ht="15" customHeight="1">
      <c r="A4" s="1" t="s">
        <v>18</v>
      </c>
      <c r="B4" s="1" t="s">
        <v>77</v>
      </c>
      <c r="C4" s="1" t="s">
        <v>128</v>
      </c>
      <c r="D4" s="55">
        <v>60441512</v>
      </c>
      <c r="E4" s="55">
        <v>58491779</v>
      </c>
      <c r="F4" s="55">
        <v>305485891</v>
      </c>
    </row>
    <row r="5" spans="1:6" ht="15" customHeight="1">
      <c r="A5" s="1" t="s">
        <v>21</v>
      </c>
      <c r="B5" s="1" t="s">
        <v>80</v>
      </c>
      <c r="C5" s="1" t="s">
        <v>129</v>
      </c>
      <c r="D5" s="55">
        <v>10253190</v>
      </c>
      <c r="E5" s="55">
        <v>1749328</v>
      </c>
      <c r="F5" s="55">
        <v>13439868</v>
      </c>
    </row>
    <row r="6" spans="1:6" ht="15" customHeight="1">
      <c r="A6" s="1" t="s">
        <v>24</v>
      </c>
      <c r="B6" s="1" t="s">
        <v>130</v>
      </c>
      <c r="C6" s="1" t="s">
        <v>131</v>
      </c>
      <c r="D6" s="55"/>
      <c r="E6" s="55"/>
      <c r="F6" s="55"/>
    </row>
    <row r="7" spans="1:6" ht="15" customHeight="1">
      <c r="A7" s="4" t="s">
        <v>132</v>
      </c>
      <c r="B7" s="4" t="s">
        <v>133</v>
      </c>
      <c r="C7" s="4" t="s">
        <v>134</v>
      </c>
      <c r="D7" s="56">
        <v>120864434</v>
      </c>
      <c r="E7" s="56">
        <v>185859022</v>
      </c>
      <c r="F7" s="56">
        <v>666657502</v>
      </c>
    </row>
    <row r="8" spans="1:6" ht="15" customHeight="1">
      <c r="A8" s="1" t="s">
        <v>9</v>
      </c>
      <c r="B8" s="1" t="s">
        <v>135</v>
      </c>
      <c r="C8" s="1" t="s">
        <v>136</v>
      </c>
      <c r="D8" s="57">
        <v>73171492</v>
      </c>
      <c r="E8" s="57">
        <v>74929904</v>
      </c>
      <c r="F8" s="57">
        <v>395822750</v>
      </c>
    </row>
    <row r="9" spans="1:6" ht="15" customHeight="1">
      <c r="A9" s="1" t="s">
        <v>12</v>
      </c>
      <c r="B9" s="19" t="s">
        <v>410</v>
      </c>
      <c r="C9" s="1" t="s">
        <v>137</v>
      </c>
      <c r="D9" s="57">
        <v>10783334</v>
      </c>
      <c r="E9" s="57">
        <v>10857054</v>
      </c>
      <c r="F9" s="57">
        <v>54065868</v>
      </c>
    </row>
    <row r="10" spans="1:6" ht="63">
      <c r="A10" s="1" t="s">
        <v>15</v>
      </c>
      <c r="B10" s="9" t="s">
        <v>138</v>
      </c>
      <c r="C10" s="1" t="s">
        <v>139</v>
      </c>
      <c r="D10" s="57">
        <v>16500000</v>
      </c>
      <c r="E10" s="57">
        <v>16500000</v>
      </c>
      <c r="F10" s="57">
        <v>82500000</v>
      </c>
    </row>
    <row r="11" spans="1:6" ht="15" customHeight="1">
      <c r="A11" s="1" t="s">
        <v>18</v>
      </c>
      <c r="B11" s="1" t="s">
        <v>140</v>
      </c>
      <c r="C11" s="1" t="s">
        <v>141</v>
      </c>
      <c r="D11" s="57"/>
      <c r="E11" s="57"/>
      <c r="F11" s="57"/>
    </row>
    <row r="12" spans="1:6" ht="15" customHeight="1">
      <c r="A12" s="1" t="s">
        <v>21</v>
      </c>
      <c r="B12" s="1" t="s">
        <v>142</v>
      </c>
      <c r="C12" s="1" t="s">
        <v>143</v>
      </c>
      <c r="D12" s="57"/>
      <c r="E12" s="57"/>
      <c r="F12" s="57"/>
    </row>
    <row r="13" spans="1:6" ht="15" customHeight="1">
      <c r="A13" s="1" t="s">
        <v>24</v>
      </c>
      <c r="B13" s="1" t="s">
        <v>144</v>
      </c>
      <c r="C13" s="1" t="s">
        <v>145</v>
      </c>
      <c r="D13" s="57">
        <v>7997150</v>
      </c>
      <c r="E13" s="57">
        <v>7739177</v>
      </c>
      <c r="F13" s="57">
        <v>38953860</v>
      </c>
    </row>
    <row r="14" spans="1:6" ht="47.25">
      <c r="A14" s="1" t="s">
        <v>27</v>
      </c>
      <c r="B14" s="9" t="s">
        <v>146</v>
      </c>
      <c r="C14" s="1" t="s">
        <v>147</v>
      </c>
      <c r="D14" s="57"/>
      <c r="E14" s="57"/>
      <c r="F14" s="57"/>
    </row>
    <row r="15" spans="1:6" ht="78.75">
      <c r="A15" s="1" t="s">
        <v>30</v>
      </c>
      <c r="B15" s="9" t="s">
        <v>148</v>
      </c>
      <c r="C15" s="1" t="s">
        <v>149</v>
      </c>
      <c r="D15" s="57"/>
      <c r="E15" s="57"/>
      <c r="F15" s="57"/>
    </row>
    <row r="16" spans="1:6" ht="31.5">
      <c r="A16" s="1" t="s">
        <v>33</v>
      </c>
      <c r="B16" s="10" t="s">
        <v>390</v>
      </c>
      <c r="C16" s="1" t="s">
        <v>150</v>
      </c>
      <c r="D16" s="57">
        <v>10152000</v>
      </c>
      <c r="E16" s="57">
        <v>74529611</v>
      </c>
      <c r="F16" s="57">
        <v>86983623</v>
      </c>
    </row>
    <row r="17" spans="1:6" ht="15" customHeight="1">
      <c r="A17" s="1" t="s">
        <v>36</v>
      </c>
      <c r="B17" s="1" t="s">
        <v>151</v>
      </c>
      <c r="C17" s="1" t="s">
        <v>152</v>
      </c>
      <c r="D17" s="57">
        <v>2260458</v>
      </c>
      <c r="E17" s="57">
        <v>1303276</v>
      </c>
      <c r="F17" s="57">
        <v>8331401</v>
      </c>
    </row>
    <row r="18" spans="1:6" ht="15" customHeight="1">
      <c r="A18" s="1" t="s">
        <v>72</v>
      </c>
      <c r="B18" s="1" t="s">
        <v>72</v>
      </c>
      <c r="C18" s="1" t="s">
        <v>72</v>
      </c>
      <c r="D18" s="57"/>
      <c r="E18" s="57"/>
      <c r="F18" s="57"/>
    </row>
    <row r="19" spans="1:6" ht="15" customHeight="1">
      <c r="A19" s="1" t="s">
        <v>0</v>
      </c>
      <c r="B19" s="1" t="s">
        <v>391</v>
      </c>
      <c r="C19" s="1" t="s">
        <v>392</v>
      </c>
      <c r="D19" s="57"/>
      <c r="E19" s="57"/>
      <c r="F19" s="57"/>
    </row>
    <row r="20" spans="1:6" ht="15" customHeight="1">
      <c r="A20" s="1" t="s">
        <v>0</v>
      </c>
      <c r="B20" s="1" t="s">
        <v>393</v>
      </c>
      <c r="C20" s="1" t="s">
        <v>394</v>
      </c>
      <c r="D20" s="57">
        <v>2260458</v>
      </c>
      <c r="E20" s="57">
        <v>1303276</v>
      </c>
      <c r="F20" s="57">
        <v>8331401</v>
      </c>
    </row>
    <row r="21" spans="1:6" ht="15" customHeight="1">
      <c r="A21" s="4" t="s">
        <v>153</v>
      </c>
      <c r="B21" s="4" t="s">
        <v>154</v>
      </c>
      <c r="C21" s="4" t="s">
        <v>155</v>
      </c>
      <c r="D21" s="54">
        <v>-50169732</v>
      </c>
      <c r="E21" s="54">
        <v>-125617915</v>
      </c>
      <c r="F21" s="54">
        <v>-347731743</v>
      </c>
    </row>
    <row r="22" spans="1:6" ht="15" customHeight="1">
      <c r="A22" s="15" t="s">
        <v>156</v>
      </c>
      <c r="B22" s="15" t="s">
        <v>157</v>
      </c>
      <c r="C22" s="15" t="s">
        <v>158</v>
      </c>
      <c r="D22" s="56">
        <v>-717400170</v>
      </c>
      <c r="E22" s="56">
        <v>-7666790590</v>
      </c>
      <c r="F22" s="56">
        <v>-17162355889</v>
      </c>
    </row>
    <row r="23" spans="1:6" ht="31.5">
      <c r="A23" s="1" t="s">
        <v>9</v>
      </c>
      <c r="B23" s="9" t="s">
        <v>159</v>
      </c>
      <c r="C23" s="1" t="s">
        <v>160</v>
      </c>
      <c r="D23" s="57">
        <v>-2802510000</v>
      </c>
      <c r="E23" s="57">
        <v>-3665686424</v>
      </c>
      <c r="F23" s="57">
        <v>-6422401848</v>
      </c>
    </row>
    <row r="24" spans="1:6" ht="15" customHeight="1">
      <c r="A24" s="1" t="s">
        <v>12</v>
      </c>
      <c r="B24" s="1" t="s">
        <v>161</v>
      </c>
      <c r="C24" s="1" t="s">
        <v>162</v>
      </c>
      <c r="D24" s="57">
        <v>2085109830</v>
      </c>
      <c r="E24" s="57">
        <v>-4001104166</v>
      </c>
      <c r="F24" s="57">
        <v>-10739954041</v>
      </c>
    </row>
    <row r="25" spans="1:6" ht="31.5">
      <c r="A25" s="4" t="s">
        <v>163</v>
      </c>
      <c r="B25" s="11" t="s">
        <v>164</v>
      </c>
      <c r="C25" s="4" t="s">
        <v>165</v>
      </c>
      <c r="D25" s="54">
        <v>-767569902</v>
      </c>
      <c r="E25" s="54">
        <v>-7792408505</v>
      </c>
      <c r="F25" s="54">
        <v>-17510087632</v>
      </c>
    </row>
    <row r="26" spans="1:6" ht="15" customHeight="1">
      <c r="A26" s="4" t="s">
        <v>166</v>
      </c>
      <c r="B26" s="4" t="s">
        <v>167</v>
      </c>
      <c r="C26" s="4" t="s">
        <v>168</v>
      </c>
      <c r="D26" s="54">
        <v>58481043460</v>
      </c>
      <c r="E26" s="54">
        <v>66273451965</v>
      </c>
      <c r="F26" s="54">
        <v>75223561190</v>
      </c>
    </row>
    <row r="27" spans="1:6" ht="31.5">
      <c r="A27" s="4" t="s">
        <v>169</v>
      </c>
      <c r="B27" s="11" t="s">
        <v>170</v>
      </c>
      <c r="C27" s="4" t="s">
        <v>171</v>
      </c>
      <c r="D27" s="54">
        <v>-767569902</v>
      </c>
      <c r="E27" s="54">
        <v>-7792408505</v>
      </c>
      <c r="F27" s="54">
        <v>-17510087632</v>
      </c>
    </row>
    <row r="28" spans="1:6" ht="15" customHeight="1">
      <c r="A28" s="1" t="s">
        <v>0</v>
      </c>
      <c r="B28" s="1" t="s">
        <v>172</v>
      </c>
      <c r="C28" s="1" t="s">
        <v>173</v>
      </c>
      <c r="D28" s="57"/>
      <c r="E28" s="57"/>
      <c r="F28" s="57"/>
    </row>
    <row r="29" spans="1:6" ht="31.5">
      <c r="A29" s="1" t="s">
        <v>9</v>
      </c>
      <c r="B29" s="9" t="s">
        <v>174</v>
      </c>
      <c r="C29" s="1" t="s">
        <v>175</v>
      </c>
      <c r="D29" s="57">
        <v>-767569902</v>
      </c>
      <c r="E29" s="57">
        <v>-7792408505</v>
      </c>
      <c r="F29" s="57">
        <v>-17510087632</v>
      </c>
    </row>
    <row r="30" spans="1:6" ht="31.5">
      <c r="A30" s="1" t="s">
        <v>12</v>
      </c>
      <c r="B30" s="9" t="s">
        <v>176</v>
      </c>
      <c r="C30" s="1" t="s">
        <v>177</v>
      </c>
      <c r="D30" s="55"/>
      <c r="E30" s="57"/>
      <c r="F30" s="57"/>
    </row>
    <row r="31" spans="1:6" ht="31.5">
      <c r="A31" s="1" t="s">
        <v>15</v>
      </c>
      <c r="B31" s="9" t="s">
        <v>178</v>
      </c>
      <c r="C31" s="1" t="s">
        <v>179</v>
      </c>
      <c r="D31" s="57"/>
      <c r="E31" s="57"/>
      <c r="F31" s="57"/>
    </row>
    <row r="32" spans="1:6" ht="15" customHeight="1">
      <c r="A32" s="4" t="s">
        <v>180</v>
      </c>
      <c r="B32" s="4" t="s">
        <v>181</v>
      </c>
      <c r="C32" s="4" t="s">
        <v>182</v>
      </c>
      <c r="D32" s="54">
        <v>57713473558</v>
      </c>
      <c r="E32" s="54">
        <v>58481043460</v>
      </c>
      <c r="F32" s="54">
        <v>57713473558</v>
      </c>
    </row>
    <row r="33" spans="1:6" ht="31.5">
      <c r="A33" s="4" t="s">
        <v>183</v>
      </c>
      <c r="B33" s="11" t="s">
        <v>184</v>
      </c>
      <c r="C33" s="4" t="s">
        <v>185</v>
      </c>
      <c r="D33" s="54" t="s">
        <v>0</v>
      </c>
      <c r="E33" s="54" t="s">
        <v>0</v>
      </c>
      <c r="F33" s="54" t="s">
        <v>0</v>
      </c>
    </row>
    <row r="34" spans="1:6" ht="15" customHeight="1">
      <c r="A34" s="1" t="s">
        <v>0</v>
      </c>
      <c r="B34" s="1" t="s">
        <v>186</v>
      </c>
      <c r="C34" s="1" t="s">
        <v>187</v>
      </c>
      <c r="D34" s="57" t="s">
        <v>0</v>
      </c>
      <c r="E34" s="57" t="s">
        <v>0</v>
      </c>
      <c r="F34" s="57" t="s">
        <v>0</v>
      </c>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38"/>
  <sheetViews>
    <sheetView zoomScalePageLayoutView="0" workbookViewId="0" topLeftCell="A4">
      <selection activeCell="E11" sqref="E11"/>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4" t="s">
        <v>193</v>
      </c>
      <c r="C2" s="45" t="s">
        <v>194</v>
      </c>
      <c r="D2" s="45" t="s">
        <v>0</v>
      </c>
      <c r="E2" s="45" t="s">
        <v>0</v>
      </c>
      <c r="F2" s="45" t="s">
        <v>0</v>
      </c>
      <c r="G2" s="45" t="s">
        <v>0</v>
      </c>
    </row>
    <row r="3" spans="1:7" ht="15" customHeight="1">
      <c r="A3" s="1" t="s">
        <v>72</v>
      </c>
      <c r="B3" s="45" t="s">
        <v>72</v>
      </c>
      <c r="C3" s="45" t="s">
        <v>72</v>
      </c>
      <c r="D3" s="45" t="s">
        <v>72</v>
      </c>
      <c r="E3" s="45" t="s">
        <v>72</v>
      </c>
      <c r="F3" s="45" t="s">
        <v>72</v>
      </c>
      <c r="G3" s="45" t="s">
        <v>72</v>
      </c>
    </row>
    <row r="4" spans="1:7" ht="15" customHeight="1">
      <c r="A4" s="1" t="s">
        <v>0</v>
      </c>
      <c r="B4" s="45" t="s">
        <v>195</v>
      </c>
      <c r="C4" s="45" t="s">
        <v>196</v>
      </c>
      <c r="D4" s="45" t="s">
        <v>0</v>
      </c>
      <c r="E4" s="45" t="s">
        <v>0</v>
      </c>
      <c r="F4" s="45" t="s">
        <v>0</v>
      </c>
      <c r="G4" s="45" t="s">
        <v>0</v>
      </c>
    </row>
    <row r="5" spans="1:7" ht="31.5">
      <c r="A5" s="1" t="s">
        <v>132</v>
      </c>
      <c r="B5" s="44" t="s">
        <v>197</v>
      </c>
      <c r="C5" s="45" t="s">
        <v>179</v>
      </c>
      <c r="D5" s="45" t="s">
        <v>0</v>
      </c>
      <c r="E5" s="45" t="s">
        <v>0</v>
      </c>
      <c r="F5" s="45" t="s">
        <v>0</v>
      </c>
      <c r="G5" s="45" t="s">
        <v>0</v>
      </c>
    </row>
    <row r="6" spans="1:7" ht="15" customHeight="1">
      <c r="A6" s="1" t="s">
        <v>72</v>
      </c>
      <c r="B6" s="45" t="s">
        <v>72</v>
      </c>
      <c r="C6" s="45" t="s">
        <v>72</v>
      </c>
      <c r="D6" s="45" t="s">
        <v>72</v>
      </c>
      <c r="E6" s="45" t="s">
        <v>72</v>
      </c>
      <c r="F6" s="45" t="s">
        <v>72</v>
      </c>
      <c r="G6" s="45" t="s">
        <v>72</v>
      </c>
    </row>
    <row r="7" spans="1:13" ht="15" customHeight="1">
      <c r="A7" s="1"/>
      <c r="B7" s="58" t="s">
        <v>412</v>
      </c>
      <c r="C7" s="59" t="s">
        <v>395</v>
      </c>
      <c r="D7" s="48">
        <v>600440</v>
      </c>
      <c r="E7" s="48">
        <v>47750</v>
      </c>
      <c r="F7" s="48">
        <v>28671010000</v>
      </c>
      <c r="G7" s="60">
        <v>0.49519963233147785</v>
      </c>
      <c r="I7" s="21"/>
      <c r="J7" s="21"/>
      <c r="K7" s="21"/>
      <c r="L7" s="21"/>
      <c r="M7" s="21"/>
    </row>
    <row r="8" spans="1:13" ht="15" customHeight="1">
      <c r="A8" s="1"/>
      <c r="B8" s="58" t="s">
        <v>418</v>
      </c>
      <c r="C8" s="59" t="s">
        <v>396</v>
      </c>
      <c r="D8" s="48">
        <v>120000</v>
      </c>
      <c r="E8" s="48">
        <v>69600</v>
      </c>
      <c r="F8" s="48">
        <v>8352000000</v>
      </c>
      <c r="G8" s="60">
        <v>0.14425398091077024</v>
      </c>
      <c r="I8" s="21"/>
      <c r="J8" s="21"/>
      <c r="K8" s="21"/>
      <c r="L8" s="21"/>
      <c r="M8" s="21"/>
    </row>
    <row r="9" spans="1:13" ht="15" customHeight="1">
      <c r="A9" s="1"/>
      <c r="B9" s="58" t="s">
        <v>413</v>
      </c>
      <c r="C9" s="59" t="s">
        <v>419</v>
      </c>
      <c r="D9" s="48">
        <v>99</v>
      </c>
      <c r="E9" s="48">
        <v>78800</v>
      </c>
      <c r="F9" s="48">
        <v>7801200</v>
      </c>
      <c r="G9" s="60">
        <v>0.00013474067958346516</v>
      </c>
      <c r="I9" s="21"/>
      <c r="J9" s="21"/>
      <c r="K9" s="21"/>
      <c r="L9" s="21"/>
      <c r="M9" s="21"/>
    </row>
    <row r="10" spans="1:13" ht="15" customHeight="1">
      <c r="A10" s="1"/>
      <c r="B10" s="58"/>
      <c r="C10" s="59"/>
      <c r="D10" s="48"/>
      <c r="E10" s="48"/>
      <c r="F10" s="48"/>
      <c r="G10" s="60"/>
      <c r="I10" s="21"/>
      <c r="J10" s="21"/>
      <c r="K10" s="21"/>
      <c r="L10" s="21"/>
      <c r="M10" s="21"/>
    </row>
    <row r="11" spans="1:13" ht="15" customHeight="1">
      <c r="A11" s="1" t="s">
        <v>0</v>
      </c>
      <c r="B11" s="45" t="s">
        <v>195</v>
      </c>
      <c r="C11" s="45" t="s">
        <v>198</v>
      </c>
      <c r="D11" s="48">
        <v>720539</v>
      </c>
      <c r="E11" s="48"/>
      <c r="F11" s="48">
        <v>37030811200</v>
      </c>
      <c r="G11" s="60">
        <v>0.6395883539218316</v>
      </c>
      <c r="I11" s="21"/>
      <c r="J11" s="21"/>
      <c r="K11" s="21"/>
      <c r="L11" s="21"/>
      <c r="M11" s="21"/>
    </row>
    <row r="12" spans="1:12" ht="47.25">
      <c r="A12" s="1" t="s">
        <v>153</v>
      </c>
      <c r="B12" s="44" t="s">
        <v>199</v>
      </c>
      <c r="C12" s="45" t="s">
        <v>200</v>
      </c>
      <c r="D12" s="48" t="s">
        <v>0</v>
      </c>
      <c r="E12" s="48" t="s">
        <v>0</v>
      </c>
      <c r="F12" s="48" t="s">
        <v>0</v>
      </c>
      <c r="G12" s="60" t="s">
        <v>0</v>
      </c>
      <c r="I12" s="20"/>
      <c r="J12" s="20"/>
      <c r="K12" s="20"/>
      <c r="L12" s="20"/>
    </row>
    <row r="13" spans="1:12" ht="15" customHeight="1">
      <c r="A13" s="1" t="s">
        <v>72</v>
      </c>
      <c r="B13" s="45" t="s">
        <v>72</v>
      </c>
      <c r="C13" s="45" t="s">
        <v>72</v>
      </c>
      <c r="D13" s="48" t="s">
        <v>72</v>
      </c>
      <c r="E13" s="48" t="s">
        <v>72</v>
      </c>
      <c r="F13" s="48" t="s">
        <v>72</v>
      </c>
      <c r="G13" s="60" t="s">
        <v>72</v>
      </c>
      <c r="I13" s="20"/>
      <c r="J13" s="20"/>
      <c r="K13" s="20"/>
      <c r="L13" s="20"/>
    </row>
    <row r="14" spans="1:12" ht="15" customHeight="1">
      <c r="A14" s="1" t="s">
        <v>0</v>
      </c>
      <c r="B14" s="45" t="s">
        <v>195</v>
      </c>
      <c r="C14" s="45" t="s">
        <v>201</v>
      </c>
      <c r="D14" s="48" t="s">
        <v>0</v>
      </c>
      <c r="E14" s="48" t="s">
        <v>0</v>
      </c>
      <c r="F14" s="48" t="s">
        <v>0</v>
      </c>
      <c r="G14" s="60" t="s">
        <v>0</v>
      </c>
      <c r="I14" s="20"/>
      <c r="J14" s="20"/>
      <c r="K14" s="20"/>
      <c r="L14" s="20"/>
    </row>
    <row r="15" spans="1:12" ht="15" customHeight="1">
      <c r="A15" s="1" t="s">
        <v>202</v>
      </c>
      <c r="B15" s="45" t="s">
        <v>203</v>
      </c>
      <c r="C15" s="45" t="s">
        <v>204</v>
      </c>
      <c r="D15" s="48" t="s">
        <v>0</v>
      </c>
      <c r="E15" s="48" t="s">
        <v>0</v>
      </c>
      <c r="F15" s="48" t="s">
        <v>0</v>
      </c>
      <c r="G15" s="60" t="s">
        <v>0</v>
      </c>
      <c r="I15" s="20"/>
      <c r="J15" s="20"/>
      <c r="K15" s="20"/>
      <c r="L15" s="20"/>
    </row>
    <row r="16" spans="1:12" ht="15" customHeight="1">
      <c r="A16" s="1" t="s">
        <v>72</v>
      </c>
      <c r="B16" s="45" t="s">
        <v>72</v>
      </c>
      <c r="C16" s="45" t="s">
        <v>72</v>
      </c>
      <c r="D16" s="48" t="s">
        <v>72</v>
      </c>
      <c r="E16" s="48" t="s">
        <v>72</v>
      </c>
      <c r="F16" s="48" t="s">
        <v>72</v>
      </c>
      <c r="G16" s="60" t="s">
        <v>72</v>
      </c>
      <c r="I16" s="20"/>
      <c r="J16" s="20"/>
      <c r="K16" s="20"/>
      <c r="L16" s="20"/>
    </row>
    <row r="17" spans="1:13" ht="15" customHeight="1">
      <c r="A17" s="1"/>
      <c r="B17" s="61" t="s">
        <v>414</v>
      </c>
      <c r="C17" s="59" t="s">
        <v>416</v>
      </c>
      <c r="D17" s="48">
        <v>29000</v>
      </c>
      <c r="E17" s="62">
        <v>101792</v>
      </c>
      <c r="F17" s="48">
        <v>2951979310</v>
      </c>
      <c r="G17" s="60">
        <v>0.05098596348583917</v>
      </c>
      <c r="I17" s="20"/>
      <c r="J17" s="21"/>
      <c r="K17" s="21"/>
      <c r="L17" s="21"/>
      <c r="M17" s="21"/>
    </row>
    <row r="18" spans="1:13" ht="15" customHeight="1">
      <c r="A18" s="1"/>
      <c r="B18" s="58" t="s">
        <v>415</v>
      </c>
      <c r="C18" s="45" t="s">
        <v>397</v>
      </c>
      <c r="D18" s="48">
        <v>22000</v>
      </c>
      <c r="E18" s="62">
        <v>100933</v>
      </c>
      <c r="F18" s="48">
        <v>2220535020</v>
      </c>
      <c r="G18" s="60">
        <v>0.038352612115275006</v>
      </c>
      <c r="I18" s="21"/>
      <c r="J18" s="21"/>
      <c r="K18" s="21"/>
      <c r="L18" s="21"/>
      <c r="M18" s="21"/>
    </row>
    <row r="19" spans="1:13" ht="15" customHeight="1">
      <c r="A19" s="1"/>
      <c r="B19" s="58" t="s">
        <v>417</v>
      </c>
      <c r="C19" s="45" t="s">
        <v>398</v>
      </c>
      <c r="D19" s="48">
        <v>28000</v>
      </c>
      <c r="E19" s="62">
        <v>100293</v>
      </c>
      <c r="F19" s="48">
        <v>2808202040</v>
      </c>
      <c r="G19" s="60">
        <v>0.048502672829471516</v>
      </c>
      <c r="I19" s="21"/>
      <c r="J19" s="21"/>
      <c r="K19" s="21"/>
      <c r="L19" s="21"/>
      <c r="M19" s="21"/>
    </row>
    <row r="20" spans="1:13" ht="15" customHeight="1">
      <c r="A20" s="1" t="s">
        <v>0</v>
      </c>
      <c r="B20" s="45" t="s">
        <v>195</v>
      </c>
      <c r="C20" s="45" t="s">
        <v>205</v>
      </c>
      <c r="D20" s="48">
        <v>79000</v>
      </c>
      <c r="E20" s="48"/>
      <c r="F20" s="48">
        <v>7980716370</v>
      </c>
      <c r="G20" s="60">
        <v>0.13784124843058568</v>
      </c>
      <c r="I20" s="21"/>
      <c r="J20" s="21"/>
      <c r="K20" s="21"/>
      <c r="L20" s="21"/>
      <c r="M20" s="21"/>
    </row>
    <row r="21" spans="1:12" ht="15" customHeight="1">
      <c r="A21" s="1" t="s">
        <v>163</v>
      </c>
      <c r="B21" s="45" t="s">
        <v>206</v>
      </c>
      <c r="C21" s="45" t="s">
        <v>207</v>
      </c>
      <c r="D21" s="48" t="s">
        <v>0</v>
      </c>
      <c r="E21" s="48" t="s">
        <v>0</v>
      </c>
      <c r="F21" s="48" t="s">
        <v>0</v>
      </c>
      <c r="G21" s="60" t="s">
        <v>0</v>
      </c>
      <c r="I21" s="20"/>
      <c r="J21" s="20"/>
      <c r="K21" s="20"/>
      <c r="L21" s="20"/>
    </row>
    <row r="22" spans="1:12" ht="15" customHeight="1">
      <c r="A22" s="1" t="s">
        <v>72</v>
      </c>
      <c r="B22" s="45" t="s">
        <v>72</v>
      </c>
      <c r="C22" s="45" t="s">
        <v>72</v>
      </c>
      <c r="D22" s="48" t="s">
        <v>72</v>
      </c>
      <c r="E22" s="48" t="s">
        <v>72</v>
      </c>
      <c r="F22" s="48" t="s">
        <v>72</v>
      </c>
      <c r="G22" s="60" t="s">
        <v>72</v>
      </c>
      <c r="I22" s="20"/>
      <c r="J22" s="20"/>
      <c r="K22" s="20"/>
      <c r="L22" s="20"/>
    </row>
    <row r="23" spans="1:12" ht="15" customHeight="1">
      <c r="A23" s="1" t="s">
        <v>0</v>
      </c>
      <c r="B23" s="45" t="s">
        <v>195</v>
      </c>
      <c r="C23" s="45" t="s">
        <v>208</v>
      </c>
      <c r="D23" s="48" t="s">
        <v>0</v>
      </c>
      <c r="E23" s="48" t="s">
        <v>0</v>
      </c>
      <c r="F23" s="48">
        <v>45011527570</v>
      </c>
      <c r="G23" s="60">
        <v>0.7774</v>
      </c>
      <c r="I23" s="20"/>
      <c r="J23" s="20"/>
      <c r="K23" s="20"/>
      <c r="L23" s="20"/>
    </row>
    <row r="24" spans="1:12" ht="15" customHeight="1">
      <c r="A24" s="1" t="s">
        <v>209</v>
      </c>
      <c r="B24" s="45" t="s">
        <v>210</v>
      </c>
      <c r="C24" s="45" t="s">
        <v>211</v>
      </c>
      <c r="D24" s="48" t="s">
        <v>0</v>
      </c>
      <c r="E24" s="48" t="s">
        <v>0</v>
      </c>
      <c r="F24" s="48" t="s">
        <v>0</v>
      </c>
      <c r="G24" s="60" t="s">
        <v>0</v>
      </c>
      <c r="I24" s="20"/>
      <c r="J24" s="20"/>
      <c r="K24" s="20"/>
      <c r="L24" s="20"/>
    </row>
    <row r="25" spans="1:12" ht="15" customHeight="1">
      <c r="A25" s="1" t="s">
        <v>72</v>
      </c>
      <c r="B25" s="45" t="s">
        <v>72</v>
      </c>
      <c r="C25" s="45" t="s">
        <v>72</v>
      </c>
      <c r="D25" s="48" t="s">
        <v>72</v>
      </c>
      <c r="E25" s="48" t="s">
        <v>72</v>
      </c>
      <c r="F25" s="48" t="s">
        <v>72</v>
      </c>
      <c r="G25" s="60" t="s">
        <v>72</v>
      </c>
      <c r="I25" s="20"/>
      <c r="J25" s="20"/>
      <c r="K25" s="20"/>
      <c r="L25" s="20"/>
    </row>
    <row r="26" spans="1:12" ht="15" customHeight="1">
      <c r="A26" s="1"/>
      <c r="B26" s="61" t="s">
        <v>411</v>
      </c>
      <c r="C26" s="45" t="s">
        <v>399</v>
      </c>
      <c r="D26" s="48"/>
      <c r="E26" s="48"/>
      <c r="F26" s="48"/>
      <c r="G26" s="60"/>
      <c r="I26" s="20"/>
      <c r="J26" s="20"/>
      <c r="K26" s="20"/>
      <c r="L26" s="20"/>
    </row>
    <row r="27" spans="1:13" ht="15" customHeight="1">
      <c r="A27" s="1"/>
      <c r="B27" s="45" t="s">
        <v>400</v>
      </c>
      <c r="C27" s="45" t="s">
        <v>401</v>
      </c>
      <c r="D27" s="48"/>
      <c r="E27" s="48"/>
      <c r="F27" s="48">
        <v>113318631</v>
      </c>
      <c r="G27" s="60">
        <v>0.0019572154733128134</v>
      </c>
      <c r="I27" s="7"/>
      <c r="J27" s="21"/>
      <c r="K27" s="21"/>
      <c r="L27" s="21"/>
      <c r="M27" s="21"/>
    </row>
    <row r="28" spans="1:13" ht="15" customHeight="1">
      <c r="A28" s="1"/>
      <c r="B28" s="45" t="s">
        <v>402</v>
      </c>
      <c r="C28" s="45" t="s">
        <v>403</v>
      </c>
      <c r="D28" s="48"/>
      <c r="E28" s="48"/>
      <c r="F28" s="48">
        <v>8438356</v>
      </c>
      <c r="G28" s="60"/>
      <c r="I28" s="7"/>
      <c r="J28" s="20"/>
      <c r="K28" s="20"/>
      <c r="L28" s="21"/>
      <c r="M28" s="21"/>
    </row>
    <row r="29" spans="1:13" ht="15" customHeight="1">
      <c r="A29" s="1"/>
      <c r="B29" s="45" t="s">
        <v>404</v>
      </c>
      <c r="C29" s="45" t="s">
        <v>405</v>
      </c>
      <c r="D29" s="48"/>
      <c r="E29" s="48"/>
      <c r="F29" s="48"/>
      <c r="G29" s="60"/>
      <c r="I29" s="7"/>
      <c r="J29" s="20"/>
      <c r="K29" s="20"/>
      <c r="L29" s="21"/>
      <c r="M29" s="21"/>
    </row>
    <row r="30" spans="1:13" ht="15" customHeight="1">
      <c r="A30" s="1"/>
      <c r="B30" s="45" t="s">
        <v>406</v>
      </c>
      <c r="C30" s="45" t="s">
        <v>407</v>
      </c>
      <c r="D30" s="48"/>
      <c r="E30" s="48"/>
      <c r="F30" s="48"/>
      <c r="G30" s="60"/>
      <c r="I30" s="7"/>
      <c r="J30" s="20"/>
      <c r="K30" s="20"/>
      <c r="L30" s="21"/>
      <c r="M30" s="21"/>
    </row>
    <row r="31" spans="1:13" ht="15" customHeight="1">
      <c r="A31" s="1"/>
      <c r="B31" s="45" t="s">
        <v>408</v>
      </c>
      <c r="C31" s="45" t="s">
        <v>409</v>
      </c>
      <c r="D31" s="48"/>
      <c r="E31" s="48"/>
      <c r="F31" s="48">
        <v>8794524</v>
      </c>
      <c r="G31" s="60">
        <v>0.00015189716202290598</v>
      </c>
      <c r="I31" s="7"/>
      <c r="J31" s="21"/>
      <c r="K31" s="21"/>
      <c r="L31" s="21"/>
      <c r="M31" s="21"/>
    </row>
    <row r="32" spans="1:13" ht="15" customHeight="1">
      <c r="A32" s="1" t="s">
        <v>0</v>
      </c>
      <c r="B32" s="45" t="s">
        <v>195</v>
      </c>
      <c r="C32" s="45" t="s">
        <v>212</v>
      </c>
      <c r="D32" s="48" t="s">
        <v>0</v>
      </c>
      <c r="E32" s="48" t="s">
        <v>0</v>
      </c>
      <c r="F32" s="48">
        <v>130551511</v>
      </c>
      <c r="G32" s="60">
        <v>0.002254858138848924</v>
      </c>
      <c r="I32" s="7"/>
      <c r="J32" s="21"/>
      <c r="K32" s="21"/>
      <c r="L32" s="21"/>
      <c r="M32" s="21"/>
    </row>
    <row r="33" spans="1:13" ht="15" customHeight="1">
      <c r="A33" s="1" t="s">
        <v>213</v>
      </c>
      <c r="B33" s="45" t="s">
        <v>214</v>
      </c>
      <c r="C33" s="45" t="s">
        <v>215</v>
      </c>
      <c r="D33" s="48" t="s">
        <v>0</v>
      </c>
      <c r="E33" s="48" t="s">
        <v>0</v>
      </c>
      <c r="F33" s="48" t="s">
        <v>0</v>
      </c>
      <c r="G33" s="60" t="s">
        <v>0</v>
      </c>
      <c r="I33" s="7"/>
      <c r="J33" s="20"/>
      <c r="K33" s="20"/>
      <c r="L33" s="21"/>
      <c r="M33" s="21"/>
    </row>
    <row r="34" spans="1:13" ht="15" customHeight="1">
      <c r="A34" s="1" t="s">
        <v>9</v>
      </c>
      <c r="B34" s="45" t="s">
        <v>65</v>
      </c>
      <c r="C34" s="45" t="s">
        <v>216</v>
      </c>
      <c r="D34" s="48" t="s">
        <v>0</v>
      </c>
      <c r="E34" s="48" t="s">
        <v>0</v>
      </c>
      <c r="F34" s="48">
        <v>1255803163</v>
      </c>
      <c r="G34" s="60"/>
      <c r="I34" s="7"/>
      <c r="J34" s="20"/>
      <c r="K34" s="20"/>
      <c r="L34" s="21"/>
      <c r="M34" s="21"/>
    </row>
    <row r="35" spans="1:13" ht="15" customHeight="1">
      <c r="A35" s="1" t="s">
        <v>12</v>
      </c>
      <c r="B35" s="45" t="s">
        <v>67</v>
      </c>
      <c r="C35" s="45" t="s">
        <v>217</v>
      </c>
      <c r="D35" s="48"/>
      <c r="E35" s="48"/>
      <c r="F35" s="48">
        <v>11500000000</v>
      </c>
      <c r="G35" s="60">
        <v>0.19862557237474351</v>
      </c>
      <c r="I35" s="7"/>
      <c r="J35" s="21"/>
      <c r="K35" s="21"/>
      <c r="L35" s="21"/>
      <c r="M35" s="21"/>
    </row>
    <row r="36" spans="1:13" ht="15" customHeight="1">
      <c r="A36" s="1" t="s">
        <v>72</v>
      </c>
      <c r="B36" s="45" t="s">
        <v>72</v>
      </c>
      <c r="C36" s="45" t="s">
        <v>72</v>
      </c>
      <c r="D36" s="48" t="s">
        <v>72</v>
      </c>
      <c r="E36" s="48" t="s">
        <v>72</v>
      </c>
      <c r="F36" s="48" t="s">
        <v>72</v>
      </c>
      <c r="G36" s="60" t="s">
        <v>72</v>
      </c>
      <c r="I36" s="7"/>
      <c r="J36" s="20"/>
      <c r="K36" s="20"/>
      <c r="L36" s="21"/>
      <c r="M36" s="21"/>
    </row>
    <row r="37" spans="1:13" ht="15" customHeight="1">
      <c r="A37" s="1" t="s">
        <v>0</v>
      </c>
      <c r="B37" s="45" t="s">
        <v>195</v>
      </c>
      <c r="C37" s="45" t="s">
        <v>218</v>
      </c>
      <c r="D37" s="48" t="s">
        <v>0</v>
      </c>
      <c r="E37" s="48" t="s">
        <v>0</v>
      </c>
      <c r="F37" s="48">
        <v>12755803163</v>
      </c>
      <c r="G37" s="60">
        <v>0.2203155395087338</v>
      </c>
      <c r="I37" s="7"/>
      <c r="J37" s="21"/>
      <c r="K37" s="21"/>
      <c r="L37" s="21"/>
      <c r="M37" s="21"/>
    </row>
    <row r="38" spans="1:13" ht="15" customHeight="1">
      <c r="A38" s="1">
        <v>8</v>
      </c>
      <c r="B38" s="45" t="s">
        <v>219</v>
      </c>
      <c r="C38" s="45" t="s">
        <v>220</v>
      </c>
      <c r="D38" s="48">
        <v>799539</v>
      </c>
      <c r="E38" s="48" t="s">
        <v>0</v>
      </c>
      <c r="F38" s="48">
        <v>57897882244</v>
      </c>
      <c r="G38" s="60">
        <v>1</v>
      </c>
      <c r="I38" s="7"/>
      <c r="J38" s="21"/>
      <c r="K38" s="21"/>
      <c r="L38" s="21"/>
      <c r="M38" s="21"/>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69" t="s">
        <v>6</v>
      </c>
      <c r="B1" s="69" t="s">
        <v>221</v>
      </c>
      <c r="C1" s="69" t="s">
        <v>55</v>
      </c>
      <c r="D1" s="69" t="s">
        <v>222</v>
      </c>
      <c r="E1" s="69" t="s">
        <v>223</v>
      </c>
      <c r="F1" s="69" t="s">
        <v>224</v>
      </c>
      <c r="G1" s="69" t="s">
        <v>225</v>
      </c>
      <c r="H1" s="69" t="s">
        <v>226</v>
      </c>
      <c r="I1" s="69"/>
      <c r="J1" s="69" t="s">
        <v>227</v>
      </c>
      <c r="K1" s="69"/>
    </row>
    <row r="2" spans="1:11" ht="15" customHeight="1">
      <c r="A2" s="69"/>
      <c r="B2" s="69"/>
      <c r="C2" s="69"/>
      <c r="D2" s="69"/>
      <c r="E2" s="69"/>
      <c r="F2" s="69"/>
      <c r="G2" s="69"/>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tabSelected="1" zoomScalePageLayoutView="0" workbookViewId="0" topLeftCell="A1">
      <selection activeCell="F6" sqref="F6"/>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2"/>
      <c r="I1" s="33"/>
      <c r="J1" s="32"/>
      <c r="K1" s="33"/>
      <c r="L1" s="33"/>
      <c r="M1" s="33"/>
      <c r="N1" s="33"/>
    </row>
    <row r="2" spans="1:18" ht="15" customHeight="1">
      <c r="A2" s="4" t="s">
        <v>59</v>
      </c>
      <c r="B2" s="4" t="s">
        <v>253</v>
      </c>
      <c r="C2" s="4" t="s">
        <v>217</v>
      </c>
      <c r="D2" s="4" t="s">
        <v>0</v>
      </c>
      <c r="E2" s="4" t="s">
        <v>0</v>
      </c>
      <c r="H2" s="34"/>
      <c r="I2" s="33"/>
      <c r="J2" s="33"/>
      <c r="K2" s="33"/>
      <c r="L2" s="43"/>
      <c r="M2" s="36"/>
      <c r="N2" s="32"/>
      <c r="Q2" s="7"/>
      <c r="R2" s="7"/>
    </row>
    <row r="3" spans="1:14" ht="31.5">
      <c r="A3" s="1" t="s">
        <v>9</v>
      </c>
      <c r="B3" s="9" t="s">
        <v>254</v>
      </c>
      <c r="C3" s="1" t="s">
        <v>255</v>
      </c>
      <c r="D3" s="60">
        <v>0.015005577609197457</v>
      </c>
      <c r="E3" s="60">
        <v>0.0150052476495882</v>
      </c>
      <c r="H3" s="34"/>
      <c r="I3" s="33"/>
      <c r="J3" s="33"/>
      <c r="K3" s="33"/>
      <c r="L3" s="42"/>
      <c r="N3" s="18"/>
    </row>
    <row r="4" spans="1:14" ht="31.5">
      <c r="A4" s="1" t="s">
        <v>12</v>
      </c>
      <c r="B4" s="9" t="s">
        <v>256</v>
      </c>
      <c r="C4" s="1" t="s">
        <v>257</v>
      </c>
      <c r="D4" s="60">
        <v>0.002211382476974744</v>
      </c>
      <c r="E4" s="60">
        <v>0.002174202492171249</v>
      </c>
      <c r="H4" s="34"/>
      <c r="I4" s="33"/>
      <c r="J4" s="33"/>
      <c r="K4" s="33"/>
      <c r="L4" s="35"/>
      <c r="N4" s="18"/>
    </row>
    <row r="5" spans="1:14" ht="47.25">
      <c r="A5" s="1" t="s">
        <v>15</v>
      </c>
      <c r="B5" s="9" t="s">
        <v>258</v>
      </c>
      <c r="C5" s="1" t="s">
        <v>259</v>
      </c>
      <c r="D5" s="60">
        <v>0.0033837225917404835</v>
      </c>
      <c r="E5" s="60">
        <v>0.0033042426721673858</v>
      </c>
      <c r="H5" s="34"/>
      <c r="I5" s="33"/>
      <c r="J5" s="33"/>
      <c r="K5" s="33"/>
      <c r="L5" s="42"/>
      <c r="N5" s="18"/>
    </row>
    <row r="6" spans="1:14" ht="31.5">
      <c r="A6" s="1" t="s">
        <v>18</v>
      </c>
      <c r="B6" s="9" t="s">
        <v>260</v>
      </c>
      <c r="C6" s="1" t="s">
        <v>261</v>
      </c>
      <c r="D6" s="60">
        <v>0.0016400083105780248</v>
      </c>
      <c r="E6" s="60">
        <v>0.0015498253873246289</v>
      </c>
      <c r="H6" s="34"/>
      <c r="I6" s="33"/>
      <c r="J6" s="33"/>
      <c r="K6" s="33"/>
      <c r="L6" s="42"/>
      <c r="N6" s="18"/>
    </row>
    <row r="7" spans="1:14" ht="31.5">
      <c r="A7" s="1" t="s">
        <v>21</v>
      </c>
      <c r="B7" s="9" t="s">
        <v>262</v>
      </c>
      <c r="C7" s="1" t="s">
        <v>263</v>
      </c>
      <c r="D7" s="60">
        <v>0</v>
      </c>
      <c r="E7" s="60">
        <v>0</v>
      </c>
      <c r="H7" s="34"/>
      <c r="I7" s="33"/>
      <c r="J7" s="33"/>
      <c r="K7" s="33"/>
      <c r="L7" s="42"/>
      <c r="N7" s="18"/>
    </row>
    <row r="8" spans="1:12" ht="31.5">
      <c r="A8" s="1" t="s">
        <v>24</v>
      </c>
      <c r="B8" s="9" t="s">
        <v>264</v>
      </c>
      <c r="C8" s="1" t="s">
        <v>265</v>
      </c>
      <c r="D8" s="60">
        <v>0</v>
      </c>
      <c r="E8" s="60">
        <v>0</v>
      </c>
      <c r="H8" s="34"/>
      <c r="I8" s="33"/>
      <c r="J8" s="33"/>
      <c r="K8" s="33"/>
      <c r="L8" s="33"/>
    </row>
    <row r="9" spans="1:5" ht="47.25">
      <c r="A9" s="1" t="s">
        <v>27</v>
      </c>
      <c r="B9" s="9" t="s">
        <v>266</v>
      </c>
      <c r="C9" s="1" t="s">
        <v>267</v>
      </c>
      <c r="D9" s="60">
        <v>0</v>
      </c>
      <c r="E9" s="60">
        <v>0</v>
      </c>
    </row>
    <row r="10" spans="1:5" ht="15" customHeight="1">
      <c r="A10" s="1" t="s">
        <v>30</v>
      </c>
      <c r="B10" s="9" t="s">
        <v>268</v>
      </c>
      <c r="C10" s="1" t="s">
        <v>269</v>
      </c>
      <c r="D10" s="60">
        <v>0.024786164597801617</v>
      </c>
      <c r="E10" s="60">
        <v>0.03721959463634527</v>
      </c>
    </row>
    <row r="11" spans="1:5" ht="15" customHeight="1">
      <c r="A11" s="1" t="s">
        <v>33</v>
      </c>
      <c r="B11" s="9" t="s">
        <v>270</v>
      </c>
      <c r="C11" s="1" t="s">
        <v>232</v>
      </c>
      <c r="D11" s="60">
        <v>0.5783089520429191</v>
      </c>
      <c r="E11" s="60">
        <v>4.1458573116242174</v>
      </c>
    </row>
    <row r="12" spans="1:5" ht="62.25" customHeight="1">
      <c r="A12" s="1" t="s">
        <v>36</v>
      </c>
      <c r="B12" s="10" t="s">
        <v>271</v>
      </c>
      <c r="C12" s="1" t="s">
        <v>272</v>
      </c>
      <c r="D12" s="60">
        <v>-0.13262253953173955</v>
      </c>
      <c r="E12" s="60">
        <v>-1.52326578119281</v>
      </c>
    </row>
    <row r="13" spans="1:5" ht="15" customHeight="1">
      <c r="A13" s="4" t="s">
        <v>132</v>
      </c>
      <c r="B13" s="11" t="s">
        <v>273</v>
      </c>
      <c r="C13" s="4" t="s">
        <v>274</v>
      </c>
      <c r="D13" s="63" t="s">
        <v>0</v>
      </c>
      <c r="E13" s="63" t="s">
        <v>0</v>
      </c>
    </row>
    <row r="14" spans="1:5" ht="15" customHeight="1">
      <c r="A14" s="1" t="s">
        <v>9</v>
      </c>
      <c r="B14" s="9" t="s">
        <v>275</v>
      </c>
      <c r="C14" s="1" t="s">
        <v>276</v>
      </c>
      <c r="D14" s="64" t="s">
        <v>0</v>
      </c>
      <c r="E14" s="64" t="s">
        <v>0</v>
      </c>
    </row>
    <row r="15" spans="1:5" ht="15" customHeight="1">
      <c r="A15" s="1" t="s">
        <v>0</v>
      </c>
      <c r="B15" s="9" t="s">
        <v>277</v>
      </c>
      <c r="C15" s="1" t="s">
        <v>278</v>
      </c>
      <c r="D15" s="55">
        <v>58481043460</v>
      </c>
      <c r="E15" s="55">
        <v>66273451965</v>
      </c>
    </row>
    <row r="16" spans="1:5" ht="15" customHeight="1">
      <c r="A16" s="1" t="s">
        <v>0</v>
      </c>
      <c r="B16" s="9" t="s">
        <v>279</v>
      </c>
      <c r="C16" s="1" t="s">
        <v>280</v>
      </c>
      <c r="D16" s="55">
        <v>5000000</v>
      </c>
      <c r="E16" s="55">
        <v>5000000</v>
      </c>
    </row>
    <row r="17" spans="1:5" ht="15" customHeight="1">
      <c r="A17" s="1" t="s">
        <v>12</v>
      </c>
      <c r="B17" s="9" t="s">
        <v>281</v>
      </c>
      <c r="C17" s="1" t="s">
        <v>282</v>
      </c>
      <c r="D17" s="55"/>
      <c r="E17" s="55"/>
    </row>
    <row r="18" spans="1:5" ht="15" customHeight="1">
      <c r="A18" s="1" t="s">
        <v>0</v>
      </c>
      <c r="B18" s="9" t="s">
        <v>283</v>
      </c>
      <c r="C18" s="1" t="s">
        <v>284</v>
      </c>
      <c r="D18" s="55"/>
      <c r="E18" s="55"/>
    </row>
    <row r="19" spans="1:5" ht="15" customHeight="1">
      <c r="A19" s="1" t="s">
        <v>0</v>
      </c>
      <c r="B19" s="9" t="s">
        <v>285</v>
      </c>
      <c r="C19" s="1" t="s">
        <v>286</v>
      </c>
      <c r="D19" s="55"/>
      <c r="E19" s="55"/>
    </row>
    <row r="20" spans="1:5" ht="15" customHeight="1">
      <c r="A20" s="1" t="s">
        <v>15</v>
      </c>
      <c r="B20" s="9" t="s">
        <v>287</v>
      </c>
      <c r="C20" s="1" t="s">
        <v>288</v>
      </c>
      <c r="D20" s="55"/>
      <c r="E20" s="55"/>
    </row>
    <row r="21" spans="1:5" ht="15" customHeight="1">
      <c r="A21" s="1" t="s">
        <v>0</v>
      </c>
      <c r="B21" s="9" t="s">
        <v>277</v>
      </c>
      <c r="C21" s="1" t="s">
        <v>289</v>
      </c>
      <c r="D21" s="55">
        <v>57713473558</v>
      </c>
      <c r="E21" s="55">
        <v>58481043460</v>
      </c>
    </row>
    <row r="22" spans="1:5" ht="15.75">
      <c r="A22" s="1" t="s">
        <v>0</v>
      </c>
      <c r="B22" s="9" t="s">
        <v>290</v>
      </c>
      <c r="C22" s="1" t="s">
        <v>291</v>
      </c>
      <c r="D22" s="57">
        <v>5000000</v>
      </c>
      <c r="E22" s="57">
        <v>5000000</v>
      </c>
    </row>
    <row r="23" spans="1:5" ht="31.5">
      <c r="A23" s="1" t="s">
        <v>18</v>
      </c>
      <c r="B23" s="9" t="s">
        <v>292</v>
      </c>
      <c r="C23" s="1" t="s">
        <v>293</v>
      </c>
      <c r="D23" s="65">
        <v>8E-05</v>
      </c>
      <c r="E23" s="65">
        <v>8E-05</v>
      </c>
    </row>
    <row r="24" spans="1:5" ht="31.5">
      <c r="A24" s="1" t="s">
        <v>21</v>
      </c>
      <c r="B24" s="9" t="s">
        <v>294</v>
      </c>
      <c r="C24" s="1" t="s">
        <v>295</v>
      </c>
      <c r="D24" s="60">
        <v>0.8956</v>
      </c>
      <c r="E24" s="60">
        <v>0.8953</v>
      </c>
    </row>
    <row r="25" spans="1:5" ht="31.5">
      <c r="A25" s="1" t="s">
        <v>24</v>
      </c>
      <c r="B25" s="9" t="s">
        <v>296</v>
      </c>
      <c r="C25" s="1" t="s">
        <v>297</v>
      </c>
      <c r="D25" s="60">
        <v>0.018758</v>
      </c>
      <c r="E25" s="60">
        <v>0.0185</v>
      </c>
    </row>
    <row r="26" spans="1:5" ht="15.75">
      <c r="A26" s="1" t="s">
        <v>27</v>
      </c>
      <c r="B26" s="9" t="s">
        <v>298</v>
      </c>
      <c r="C26" s="1" t="s">
        <v>299</v>
      </c>
      <c r="D26" s="46">
        <v>11542.69</v>
      </c>
      <c r="E26" s="66">
        <v>11696.2</v>
      </c>
    </row>
    <row r="27" spans="1:5" ht="31.5">
      <c r="A27" s="1" t="s">
        <v>30</v>
      </c>
      <c r="B27" s="9" t="s">
        <v>300</v>
      </c>
      <c r="C27" s="1" t="s">
        <v>301</v>
      </c>
      <c r="D27" s="47">
        <v>8690</v>
      </c>
      <c r="E27" s="55">
        <v>9850</v>
      </c>
    </row>
    <row r="28" spans="1:5" ht="31.5">
      <c r="A28" s="1" t="s">
        <v>33</v>
      </c>
      <c r="B28" s="9" t="s">
        <v>302</v>
      </c>
      <c r="C28" s="1" t="s">
        <v>234</v>
      </c>
      <c r="D28" s="55">
        <v>465</v>
      </c>
      <c r="E28" s="57">
        <v>463</v>
      </c>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69" t="s">
        <v>6</v>
      </c>
      <c r="B1" s="69" t="s">
        <v>303</v>
      </c>
      <c r="C1" s="69" t="s">
        <v>55</v>
      </c>
      <c r="D1" s="69" t="s">
        <v>304</v>
      </c>
      <c r="E1" s="69" t="s">
        <v>305</v>
      </c>
      <c r="F1" s="69"/>
      <c r="G1" s="69"/>
    </row>
    <row r="2" spans="1:7" ht="15" customHeight="1">
      <c r="A2" s="69"/>
      <c r="B2" s="69"/>
      <c r="C2" s="69"/>
      <c r="D2" s="69"/>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69" t="s">
        <v>6</v>
      </c>
      <c r="B1" s="69" t="s">
        <v>122</v>
      </c>
      <c r="C1" s="69" t="s">
        <v>55</v>
      </c>
      <c r="D1" s="69" t="s">
        <v>322</v>
      </c>
      <c r="E1" s="69"/>
    </row>
    <row r="2" spans="1:5" ht="15" customHeight="1">
      <c r="A2" s="69"/>
      <c r="B2" s="69"/>
      <c r="C2" s="69"/>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69" t="s">
        <v>6</v>
      </c>
      <c r="B1" s="69" t="s">
        <v>60</v>
      </c>
      <c r="C1" s="69" t="s">
        <v>55</v>
      </c>
      <c r="D1" s="69" t="s">
        <v>56</v>
      </c>
      <c r="E1" s="69"/>
      <c r="F1" s="69" t="s">
        <v>57</v>
      </c>
      <c r="G1" s="69"/>
      <c r="H1" s="69" t="s">
        <v>58</v>
      </c>
    </row>
    <row r="2" spans="1:8" ht="15" customHeight="1">
      <c r="A2" s="69"/>
      <c r="B2" s="69"/>
      <c r="C2" s="69"/>
      <c r="D2" s="2" t="s">
        <v>323</v>
      </c>
      <c r="E2" s="2" t="s">
        <v>329</v>
      </c>
      <c r="F2" s="2" t="s">
        <v>323</v>
      </c>
      <c r="G2" s="2" t="s">
        <v>329</v>
      </c>
      <c r="H2" s="69"/>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VIET HA</cp:lastModifiedBy>
  <dcterms:created xsi:type="dcterms:W3CDTF">2021-07-31T08:13:23Z</dcterms:created>
  <dcterms:modified xsi:type="dcterms:W3CDTF">2022-06-07T04:32:09Z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