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print'!$A$1:$F$68</definedName>
    <definedName name="_xlnm.Print_Area" localSheetId="2">'RIGHT VALUATION'!$A$1:$G$23</definedName>
    <definedName name="_xlnm.Print_Titles" localSheetId="5">'PL25 to print'!$21:$21</definedName>
  </definedNames>
  <calcPr calcId="145621" calcMode="manual"/>
</workbook>
</file>

<file path=xl/calcChain.xml><?xml version="1.0" encoding="utf-8"?>
<calcChain xmlns="http://schemas.openxmlformats.org/spreadsheetml/2006/main">
  <c r="E29" i="27" l="1"/>
  <c r="E28" i="27"/>
  <c r="E35" i="27" s="1"/>
  <c r="E37" i="27" s="1"/>
  <c r="E33" i="27"/>
  <c r="E56" i="27" s="1"/>
  <c r="E58" i="27" s="1"/>
  <c r="E41" i="27"/>
  <c r="E23" i="27" l="1"/>
  <c r="D16" i="27" l="1"/>
  <c r="F23" i="27"/>
  <c r="D18" i="27" l="1"/>
  <c r="D19" i="27" s="1"/>
  <c r="D17" i="27" l="1"/>
  <c r="E48" i="27" l="1"/>
  <c r="E52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<sst xmlns="http://schemas.openxmlformats.org/spreadsheetml/2006/main" count="1403" uniqueCount="612">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</sst>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9" applyNumberFormat="0" applyFill="0" applyAlignment="0" applyProtection="0"/>
    <xf numFmtId="0" fontId="66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62" applyNumberFormat="0" applyAlignment="0" applyProtection="0"/>
    <xf numFmtId="0" fontId="72" fillId="43" borderId="63" applyNumberFormat="0" applyAlignment="0" applyProtection="0"/>
    <xf numFmtId="0" fontId="73" fillId="43" borderId="62" applyNumberFormat="0" applyAlignment="0" applyProtection="0"/>
    <xf numFmtId="0" fontId="74" fillId="0" borderId="64" applyNumberFormat="0" applyFill="0" applyAlignment="0" applyProtection="0"/>
    <xf numFmtId="0" fontId="75" fillId="44" borderId="6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7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6" applyNumberFormat="0" applyFont="0" applyAlignment="0" applyProtection="0"/>
  </cellStyleXfs>
  <cellXfs count="413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174" fontId="6" fillId="0" borderId="39" xfId="65" applyNumberFormat="1" applyFont="1" applyBorder="1" applyAlignment="1"/>
    <xf numFmtId="174" fontId="7" fillId="0" borderId="49" xfId="65" applyNumberFormat="1" applyFont="1" applyBorder="1" applyAlignment="1"/>
    <xf numFmtId="174" fontId="10" fillId="0" borderId="50" xfId="65" applyNumberFormat="1" applyFont="1" applyBorder="1" applyAlignment="1">
      <alignment horizontal="right"/>
    </xf>
    <xf numFmtId="174" fontId="46" fillId="0" borderId="39" xfId="65" applyNumberFormat="1" applyFont="1" applyBorder="1" applyAlignment="1">
      <alignment horizontal="right"/>
    </xf>
    <xf numFmtId="174" fontId="47" fillId="0" borderId="51" xfId="65" applyNumberFormat="1" applyFont="1" applyBorder="1" applyAlignment="1">
      <alignment vertical="top" wrapText="1"/>
    </xf>
    <xf numFmtId="174" fontId="48" fillId="0" borderId="4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/>
    <xf numFmtId="174" fontId="6" fillId="37" borderId="39" xfId="65" applyNumberFormat="1" applyFont="1" applyFill="1" applyBorder="1" applyAlignment="1">
      <alignment vertical="center" wrapText="1"/>
    </xf>
    <xf numFmtId="174" fontId="6" fillId="37" borderId="49" xfId="65" applyNumberFormat="1" applyFont="1" applyFill="1" applyBorder="1" applyAlignment="1">
      <alignment vertical="center" wrapText="1"/>
    </xf>
    <xf numFmtId="174" fontId="10" fillId="0" borderId="39" xfId="65" applyNumberFormat="1" applyFont="1" applyBorder="1" applyAlignment="1"/>
    <xf numFmtId="174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4" fontId="10" fillId="0" borderId="39" xfId="65" applyNumberFormat="1" applyFont="1" applyBorder="1" applyAlignment="1">
      <alignment vertical="center" wrapText="1"/>
    </xf>
    <xf numFmtId="174" fontId="10" fillId="0" borderId="49" xfId="65" applyNumberFormat="1" applyFont="1" applyBorder="1" applyAlignment="1">
      <alignment vertical="center" wrapText="1"/>
    </xf>
    <xf numFmtId="164" fontId="10" fillId="0" borderId="49" xfId="65" applyNumberFormat="1" applyFont="1" applyBorder="1" applyAlignment="1">
      <alignment horizontal="right"/>
    </xf>
    <xf numFmtId="10" fontId="10" fillId="0" borderId="49" xfId="311" applyNumberFormat="1" applyFont="1" applyBorder="1" applyAlignment="1"/>
    <xf numFmtId="174" fontId="10" fillId="0" borderId="49" xfId="65" applyNumberFormat="1" applyFont="1" applyBorder="1" applyAlignment="1">
      <alignment horizontal="right"/>
    </xf>
    <xf numFmtId="175" fontId="10" fillId="0" borderId="39" xfId="65" applyNumberFormat="1" applyFont="1" applyBorder="1" applyAlignment="1">
      <alignment horizontal="right"/>
    </xf>
    <xf numFmtId="174" fontId="48" fillId="0" borderId="51" xfId="65" applyNumberFormat="1" applyFont="1" applyBorder="1" applyAlignment="1">
      <alignment vertical="center" wrapText="1"/>
    </xf>
    <xf numFmtId="174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174" fontId="10" fillId="0" borderId="16" xfId="65" applyNumberFormat="1" applyFont="1" applyBorder="1" applyAlignment="1"/>
    <xf numFmtId="174" fontId="10" fillId="0" borderId="38" xfId="65" applyNumberFormat="1" applyFont="1" applyBorder="1" applyAlignment="1"/>
    <xf numFmtId="174" fontId="10" fillId="0" borderId="19" xfId="65" applyNumberFormat="1" applyFont="1" applyBorder="1" applyAlignment="1"/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176" fontId="45" fillId="37" borderId="53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174" fontId="87" fillId="0" borderId="38" xfId="65" applyNumberFormat="1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174" fontId="7" fillId="0" borderId="18" xfId="65" applyNumberFormat="1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10" fillId="0" borderId="19" xfId="65" applyNumberFormat="1" applyFont="1" applyBorder="1" applyAlignment="1">
      <alignment horizontal="right"/>
    </xf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164" fontId="10" fillId="0" borderId="18" xfId="65" applyNumberFormat="1" applyFont="1" applyBorder="1" applyAlignment="1">
      <alignment horizontal="right"/>
    </xf>
    <xf numFmtId="174" fontId="46" fillId="0" borderId="16" xfId="65" applyNumberFormat="1" applyFont="1" applyBorder="1" applyAlignment="1">
      <alignment horizontal="right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74" fontId="10" fillId="0" borderId="18" xfId="65" applyNumberFormat="1" applyFont="1" applyBorder="1" applyAlignment="1">
      <alignment horizontal="right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4" fontId="47" fillId="0" borderId="0" xfId="0" applyNumberFormat="1" applyFo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175" fontId="10" fillId="0" borderId="38" xfId="65" applyNumberFormat="1" applyFont="1" applyBorder="1" applyAlignment="1">
      <alignment horizontal="right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37" fontId="10" fillId="0" borderId="18" xfId="64" applyNumberFormat="1" applyFont="1" applyBorder="1" applyAlignment="1">
      <alignment horizontal="right"/>
    </xf>
    <xf numFmtId="37" fontId="10" fillId="0" borderId="53" xfId="64" applyNumberFormat="1" applyFont="1" applyBorder="1" applyAlignment="1">
      <alignment horizontal="right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175" fontId="10" fillId="0" borderId="51" xfId="65" applyNumberFormat="1" applyFont="1" applyBorder="1" applyAlignment="1">
      <alignment horizontal="right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174" fontId="47" fillId="0" borderId="38" xfId="65" applyNumberFormat="1" applyFont="1" applyBorder="1" applyAlignment="1">
      <alignment horizontal="right" vertical="top" wrapText="1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39" fontId="10" fillId="0" borderId="18" xfId="64" applyNumberFormat="1" applyFont="1" applyBorder="1" applyAlignment="1">
      <alignment horizontal="right"/>
    </xf>
    <xf numFmtId="39" fontId="10" fillId="0" borderId="53" xfId="64" applyNumberFormat="1" applyFont="1" applyBorder="1" applyAlignment="1">
      <alignment horizontal="right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39" fontId="10" fillId="0" borderId="16" xfId="64" applyNumberFormat="1" applyFont="1" applyBorder="1" applyAlignment="1">
      <alignment horizontal="right"/>
    </xf>
    <xf numFmtId="39" fontId="10" fillId="0" borderId="28" xfId="64" applyNumberFormat="1" applyFont="1" applyBorder="1" applyAlignment="1">
      <alignment horizontal="right"/>
    </xf>
    <xf numFmtId="0" fontId="44" fillId="0" borderId="57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174" fontId="48" fillId="0" borderId="38" xfId="65" applyNumberFormat="1" applyFont="1" applyBorder="1" applyAlignment="1">
      <alignment horizontal="right" vertical="center" wrapText="1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174" fontId="48" fillId="0" borderId="18" xfId="65" applyNumberFormat="1" applyFont="1" applyBorder="1" applyAlignment="1">
      <alignment horizontal="right" vertical="center" wrapText="1"/>
    </xf>
    <xf numFmtId="0" fontId="47" fillId="0" borderId="12" xfId="0" applyFont="1" applyBorder="1" applyAlignment="1"/>
    <xf numFmtId="174" fontId="47" fillId="0" borderId="0" xfId="0" applyNumberFormat="1" applyFont="1" applyFill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174" fontId="87" fillId="37" borderId="0" xfId="65" applyNumberFormat="1" applyFont="1" applyFill="1" applyBorder="1" applyAlignment="1">
      <alignment vertical="center" wrapText="1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174" fontId="87" fillId="37" borderId="30" xfId="65" applyNumberFormat="1" applyFont="1" applyFill="1" applyBorder="1" applyAlignment="1">
      <alignment vertical="center" wrapText="1"/>
    </xf>
    <xf numFmtId="0" fontId="47" fillId="0" borderId="42" xfId="0" applyFont="1" applyBorder="1" applyAlignment="1"/>
    <xf numFmtId="174" fontId="10" fillId="0" borderId="18" xfId="65" applyNumberFormat="1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10" fontId="10" fillId="0" borderId="38" xfId="311" applyNumberFormat="1" applyFont="1" applyBorder="1" applyAlignment="1"/>
    <xf numFmtId="9" fontId="47" fillId="0" borderId="0" xfId="311" applyFont="1"/>
    <xf numFmtId="174" fontId="10" fillId="0" borderId="42" xfId="65" applyNumberFormat="1" applyFont="1" applyBorder="1" applyAlignme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10" fontId="10" fillId="0" borderId="38" xfId="311" applyNumberFormat="1" applyFont="1" applyBorder="1" applyAlignment="1">
      <alignment horizontal="right"/>
    </xf>
    <xf numFmtId="0" fontId="47" fillId="0" borderId="41" xfId="0" applyFont="1" applyBorder="1" applyAlignment="1">
      <alignment vertical="center"/>
    </xf>
    <xf numFmtId="10" fontId="10" fillId="0" borderId="18" xfId="311" applyNumberFormat="1" applyFont="1" applyBorder="1" applyAlignment="1"/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174" fontId="10" fillId="0" borderId="38" xfId="65" applyNumberFormat="1" applyFont="1" applyBorder="1" applyAlignment="1">
      <alignment vertical="center" wrapText="1"/>
    </xf>
    <xf numFmtId="0" fontId="45" fillId="0" borderId="30" xfId="0" applyFont="1" applyBorder="1" applyAlignment="1">
      <alignment vertical="center"/>
    </xf>
    <xf numFmtId="174" fontId="10" fillId="0" borderId="18" xfId="65" applyNumberFormat="1" applyFont="1" applyBorder="1" applyAlignment="1">
      <alignment vertical="center" wrapText="1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39" fontId="10" fillId="0" borderId="49" xfId="64" applyNumberFormat="1" applyFont="1" applyBorder="1" applyAlignment="1">
      <alignment horizontal="right"/>
    </xf>
    <xf numFmtId="174" fontId="10" fillId="0" borderId="50" xfId="65" applyNumberFormat="1" applyFont="1" applyBorder="1" applyAlignment="1"/>
    <xf numFmtId="174" fontId="10" fillId="0" borderId="70" xfId="65" applyNumberFormat="1" applyFont="1" applyBorder="1" applyAlignment="1"/>
    <xf numFmtId="174" fontId="10" fillId="0" borderId="69" xfId="65" applyNumberFormat="1" applyFont="1" applyBorder="1" applyAlignment="1"/>
    <xf numFmtId="174" fontId="10" fillId="0" borderId="19" xfId="65" applyNumberFormat="1" applyFont="1" applyFill="1" applyBorder="1" applyAlignment="1"/>
    <xf numFmtId="167" fontId="10" fillId="0" borderId="53" xfId="64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58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8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8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4" xfId="0" applyFont="1" applyFill="1" applyBorder="1" applyAlignment="1">
      <alignment horizontal="center"/>
    </xf>
    <xf numFmtId="0" fontId="48" fillId="37" borderId="55" xfId="0" applyFont="1" applyFill="1" applyBorder="1" applyAlignment="1">
      <alignment horizontal="center"/>
    </xf>
    <xf numFmtId="0" fontId="48" fillId="37" borderId="56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7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3" t="s">
        <v>50</v>
      </c>
      <c r="B2" s="334"/>
      <c r="C2" s="334"/>
      <c r="D2" s="334"/>
      <c r="E2" s="334"/>
      <c r="F2" s="3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5" t="s">
        <v>51</v>
      </c>
      <c r="D3" s="335"/>
      <c r="E3" s="335"/>
      <c r="F3" s="335"/>
      <c r="G3" s="335"/>
      <c r="H3" s="335"/>
      <c r="I3" s="335"/>
      <c r="J3" s="335"/>
      <c r="K3" s="335"/>
      <c r="L3" s="335"/>
      <c r="M3" s="336" t="s">
        <v>23</v>
      </c>
      <c r="N3" s="343"/>
      <c r="O3" s="350" t="s">
        <v>24</v>
      </c>
      <c r="P3" s="351"/>
      <c r="Q3" s="336" t="s">
        <v>5</v>
      </c>
      <c r="R3" s="336"/>
      <c r="S3" s="343"/>
      <c r="T3" s="338"/>
      <c r="U3" s="345" t="s">
        <v>26</v>
      </c>
      <c r="V3" s="346"/>
      <c r="W3" s="347" t="s">
        <v>25</v>
      </c>
    </row>
    <row r="4" spans="1:23" ht="12.75" customHeight="1">
      <c r="A4" s="343" t="s">
        <v>27</v>
      </c>
      <c r="B4" s="336" t="s">
        <v>28</v>
      </c>
      <c r="C4" s="336" t="s">
        <v>29</v>
      </c>
      <c r="D4" s="336" t="s">
        <v>30</v>
      </c>
      <c r="E4" s="336" t="s">
        <v>31</v>
      </c>
      <c r="F4" s="336" t="s">
        <v>32</v>
      </c>
      <c r="G4" s="336" t="s">
        <v>33</v>
      </c>
      <c r="H4" s="339" t="s">
        <v>52</v>
      </c>
      <c r="I4" s="336" t="s">
        <v>34</v>
      </c>
      <c r="J4" s="338"/>
      <c r="K4" s="336" t="s">
        <v>35</v>
      </c>
      <c r="L4" s="336" t="s">
        <v>36</v>
      </c>
      <c r="M4" s="336" t="s">
        <v>35</v>
      </c>
      <c r="N4" s="336" t="s">
        <v>37</v>
      </c>
      <c r="O4" s="336" t="s">
        <v>35</v>
      </c>
      <c r="P4" s="336" t="s">
        <v>37</v>
      </c>
      <c r="Q4" s="336" t="s">
        <v>38</v>
      </c>
      <c r="R4" s="336" t="s">
        <v>39</v>
      </c>
      <c r="S4" s="336" t="s">
        <v>36</v>
      </c>
      <c r="T4" s="336" t="s">
        <v>39</v>
      </c>
      <c r="U4" s="339" t="s">
        <v>36</v>
      </c>
      <c r="V4" s="336" t="s">
        <v>39</v>
      </c>
      <c r="W4" s="348"/>
    </row>
    <row r="5" spans="1:23">
      <c r="A5" s="338"/>
      <c r="B5" s="338"/>
      <c r="C5" s="338"/>
      <c r="D5" s="338"/>
      <c r="E5" s="338"/>
      <c r="F5" s="338"/>
      <c r="G5" s="338"/>
      <c r="H5" s="340"/>
      <c r="I5" s="106" t="s">
        <v>40</v>
      </c>
      <c r="J5" s="106" t="s">
        <v>41</v>
      </c>
      <c r="K5" s="338"/>
      <c r="L5" s="338"/>
      <c r="M5" s="338"/>
      <c r="N5" s="338"/>
      <c r="O5" s="338"/>
      <c r="P5" s="338"/>
      <c r="Q5" s="337"/>
      <c r="R5" s="337"/>
      <c r="S5" s="338"/>
      <c r="T5" s="337"/>
      <c r="U5" s="340"/>
      <c r="V5" s="344"/>
      <c r="W5" s="349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1" t="s">
        <v>5</v>
      </c>
      <c r="B179" s="34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57" t="s">
        <v>210</v>
      </c>
      <c r="B1" s="357"/>
      <c r="C1" s="357"/>
      <c r="D1" s="357"/>
      <c r="E1" s="357"/>
      <c r="F1" s="357"/>
      <c r="G1" s="35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8" t="e">
        <f>#REF!</f>
        <v>#REF!</v>
      </c>
      <c r="C2" s="359"/>
      <c r="D2" s="35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6"/>
      <c r="C3" s="356"/>
      <c r="D3" s="356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2">
        <v>41948</v>
      </c>
      <c r="C4" s="352"/>
      <c r="D4" s="35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2">
        <v>41949</v>
      </c>
      <c r="C5" s="352"/>
      <c r="D5" s="35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6">
        <v>111000</v>
      </c>
      <c r="C6" s="356"/>
      <c r="D6" s="356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4">
        <f>+$B$6*$F$7/$C$7</f>
        <v>111000</v>
      </c>
      <c r="C8" s="354"/>
      <c r="D8" s="35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2" t="s">
        <v>226</v>
      </c>
      <c r="C9" s="352"/>
      <c r="D9" s="35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6" t="e">
        <f>VLOOKUP(I11,#REF!,4,0)*1000</f>
        <v>#REF!</v>
      </c>
      <c r="C11" s="356"/>
      <c r="D11" s="356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4" t="e">
        <f>+ ROUND((B11-B19)*F10/C10,0)</f>
        <v>#REF!</v>
      </c>
      <c r="C12" s="354"/>
      <c r="D12" s="35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5" t="s">
        <v>212</v>
      </c>
      <c r="C13" s="355"/>
      <c r="D13" s="35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4">
        <f>+IF($E$13=1,ROUNDDOWN($B$8*$F$10/$C$10,0),IF(MROUND($B$8*$F$10/$C$10,10)-($B$8*$F$10/$C$10)&gt;0,MROUND($B$8*$F$10/$C$10,10)-10,MROUND($B$8*$F$10/$C$10,10)))</f>
        <v>55500</v>
      </c>
      <c r="C14" s="354"/>
      <c r="D14" s="35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4">
        <f>ROUNDDOWN($B$8*$F$10/$C$10,0)-B14</f>
        <v>0</v>
      </c>
      <c r="C15" s="354"/>
      <c r="D15" s="35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5" t="s">
        <v>223</v>
      </c>
      <c r="C16" s="355"/>
      <c r="D16" s="35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6">
        <v>10000</v>
      </c>
      <c r="C17" s="356"/>
      <c r="D17" s="356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4">
        <f>+IF($E$16=1,B17*B15,0)</f>
        <v>0</v>
      </c>
      <c r="C18" s="354"/>
      <c r="D18" s="35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6">
        <v>10000</v>
      </c>
      <c r="C19" s="356"/>
      <c r="D19" s="356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4">
        <f>+B19*B14</f>
        <v>555000000</v>
      </c>
      <c r="C20" s="354"/>
      <c r="D20" s="35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2"/>
      <c r="C21" s="352"/>
      <c r="D21" s="35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3" t="s">
        <v>241</v>
      </c>
      <c r="F23" s="353"/>
      <c r="G23" s="35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61" t="s">
        <v>328</v>
      </c>
      <c r="F1" s="361"/>
      <c r="G1" s="362" t="s">
        <v>329</v>
      </c>
      <c r="H1" s="362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3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3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3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0" t="s">
        <v>398</v>
      </c>
      <c r="C62" s="360" t="s">
        <v>310</v>
      </c>
      <c r="D62" s="360" t="s">
        <v>403</v>
      </c>
      <c r="E62" s="364">
        <v>140130</v>
      </c>
      <c r="F62" s="364">
        <v>7</v>
      </c>
      <c r="G62" s="40">
        <v>215002</v>
      </c>
      <c r="H62" s="40">
        <v>0</v>
      </c>
    </row>
    <row r="63" spans="1:9" s="40" customFormat="1">
      <c r="B63" s="360"/>
      <c r="C63" s="360"/>
      <c r="D63" s="360"/>
      <c r="E63" s="364"/>
      <c r="F63" s="364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5" t="s">
        <v>20</v>
      </c>
      <c r="C32" s="365"/>
      <c r="D32" s="365"/>
      <c r="E32" s="365"/>
      <c r="F32" s="365"/>
      <c r="G32" s="365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5" t="s">
        <v>14</v>
      </c>
      <c r="C39" s="365"/>
      <c r="D39" s="365"/>
      <c r="E39" s="365"/>
      <c r="F39" s="365"/>
      <c r="G39" s="365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6"/>
      <c r="E43" s="367"/>
      <c r="F43" s="367"/>
      <c r="G43" s="367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1048576"/>
  <sheetViews>
    <sheetView tabSelected="1" topLeftCell="A6" zoomScale="90" zoomScaleNormal="90" workbookViewId="0">
      <selection activeCell="G72" sqref="G72"/>
    </sheetView>
  </sheetViews>
  <sheetFormatPr defaultRowHeight="15"/>
  <cols>
    <col min="1" max="1" width="2.140625" style="190" customWidth="1"/>
    <col min="2" max="2" width="6.42578125" style="190" customWidth="1"/>
    <col min="3" max="3" width="30.42578125" style="190" customWidth="1"/>
    <col min="4" max="4" width="42.7109375" style="190" customWidth="1"/>
    <col min="5" max="6" width="24.5703125" style="190" customWidth="1"/>
    <col min="7" max="7" width="21.42578125" style="190" customWidth="1"/>
    <col min="8" max="8" width="17.5703125" style="190" bestFit="1" customWidth="1"/>
    <col min="9" max="9" width="14.28515625" style="190" bestFit="1" customWidth="1"/>
    <col min="10" max="10" width="11.85546875" style="190" bestFit="1" customWidth="1"/>
    <col min="11" max="11" width="19" style="190" bestFit="1" customWidth="1"/>
    <col min="12" max="16384" width="9.140625" style="190"/>
  </cols>
  <sheetData>
    <row r="1" spans="1:9" ht="15.75" customHeight="1">
      <c r="A1" s="383" t="s">
        <v>588</v>
      </c>
      <c r="B1" s="383"/>
      <c r="C1" s="383"/>
      <c r="D1" s="383"/>
      <c r="E1" s="383"/>
      <c r="F1" s="383"/>
    </row>
    <row r="2" spans="1:9" ht="15.75" customHeight="1">
      <c r="A2" s="402" t="s">
        <v>589</v>
      </c>
      <c r="B2" s="402"/>
      <c r="C2" s="402"/>
      <c r="D2" s="402"/>
      <c r="E2" s="402"/>
      <c r="F2" s="402"/>
    </row>
    <row r="3" spans="1:9" ht="25.5" customHeight="1">
      <c r="A3" s="403" t="s">
        <v>590</v>
      </c>
      <c r="B3" s="403"/>
      <c r="C3" s="403"/>
      <c r="D3" s="403"/>
      <c r="E3" s="403"/>
      <c r="F3" s="403"/>
    </row>
    <row r="4" spans="1:9" ht="26.25" customHeight="1">
      <c r="A4" s="404" t="s">
        <v>591</v>
      </c>
      <c r="B4" s="404"/>
      <c r="C4" s="404"/>
      <c r="D4" s="404"/>
      <c r="E4" s="404"/>
      <c r="F4" s="404"/>
    </row>
    <row r="5" spans="1:9" ht="15.75" customHeight="1">
      <c r="A5" s="191"/>
      <c r="B5" s="191"/>
      <c r="C5" s="191"/>
      <c r="D5" s="191"/>
      <c r="E5" s="191"/>
      <c r="F5" s="191"/>
      <c r="G5" s="192"/>
      <c r="I5" s="193"/>
    </row>
    <row r="6" spans="1:9" ht="15.75" customHeight="1">
      <c r="A6" s="191"/>
      <c r="B6" s="191"/>
      <c r="C6" s="194" t="s">
        <v>582</v>
      </c>
      <c r="D6" s="185" t="s">
        <v>584</v>
      </c>
      <c r="E6" s="191"/>
      <c r="F6" s="191"/>
      <c r="G6" s="192"/>
      <c r="I6" s="193"/>
    </row>
    <row r="7" spans="1:9" ht="15.75" customHeight="1">
      <c r="A7" s="191"/>
      <c r="B7" s="191"/>
      <c r="C7" s="195" t="s">
        <v>583</v>
      </c>
      <c r="D7" s="186" t="s">
        <v>585</v>
      </c>
      <c r="E7" s="191"/>
      <c r="F7" s="191"/>
      <c r="G7" s="192"/>
      <c r="I7" s="193"/>
    </row>
    <row r="8" spans="1:9" ht="15.75" customHeight="1">
      <c r="A8" s="196"/>
      <c r="B8" s="196"/>
      <c r="C8" s="196"/>
      <c r="D8" s="196"/>
      <c r="E8" s="196"/>
      <c r="F8" s="196"/>
    </row>
    <row r="9" spans="1:9" ht="15.75" customHeight="1">
      <c r="A9" s="197" t="s">
        <v>532</v>
      </c>
      <c r="B9" s="197"/>
      <c r="C9" s="197"/>
      <c r="D9" s="197" t="s">
        <v>578</v>
      </c>
      <c r="E9" s="198"/>
      <c r="F9" s="198"/>
    </row>
    <row r="10" spans="1:9" ht="15.75" customHeight="1">
      <c r="A10" s="199"/>
      <c r="B10" s="199" t="s">
        <v>533</v>
      </c>
      <c r="C10" s="199"/>
      <c r="D10" s="199" t="s">
        <v>579</v>
      </c>
      <c r="E10" s="198"/>
      <c r="F10" s="198"/>
    </row>
    <row r="11" spans="1:9" s="200" customFormat="1" ht="15.75" customHeight="1">
      <c r="A11" s="197" t="s">
        <v>534</v>
      </c>
      <c r="B11" s="197"/>
      <c r="C11" s="197"/>
      <c r="D11" s="197" t="s">
        <v>535</v>
      </c>
      <c r="E11" s="197"/>
    </row>
    <row r="12" spans="1:9" ht="15.75" customHeight="1">
      <c r="A12" s="198"/>
      <c r="B12" s="199" t="s">
        <v>536</v>
      </c>
      <c r="C12" s="198"/>
      <c r="D12" s="199" t="s">
        <v>537</v>
      </c>
      <c r="E12" s="198"/>
    </row>
    <row r="13" spans="1:9" s="200" customFormat="1" ht="15.75" customHeight="1">
      <c r="A13" s="197" t="s">
        <v>538</v>
      </c>
      <c r="B13" s="197"/>
      <c r="C13" s="197"/>
      <c r="D13" s="197" t="s">
        <v>574</v>
      </c>
    </row>
    <row r="14" spans="1:9" ht="15.75" customHeight="1">
      <c r="A14" s="198"/>
      <c r="B14" s="199" t="s">
        <v>539</v>
      </c>
      <c r="C14" s="198"/>
      <c r="D14" s="199" t="s">
        <v>575</v>
      </c>
    </row>
    <row r="15" spans="1:9" ht="15.75" customHeight="1">
      <c r="A15" s="201" t="s">
        <v>580</v>
      </c>
      <c r="B15" s="199"/>
      <c r="C15" s="198"/>
      <c r="D15" s="201" t="s">
        <v>581</v>
      </c>
    </row>
    <row r="16" spans="1:9" ht="15.75" customHeight="1">
      <c r="A16" s="394" t="s">
        <v>596</v>
      </c>
      <c r="B16" s="394"/>
      <c r="C16" s="394"/>
      <c r="D16" s="161" t="str">
        <f>"Từ ngày "&amp;TEXT(G16,"dd/mm/yyyy;@")&amp;" đến "&amp;TEXT(G17,"dd/mm/yyyy;@")</f>
        <v>Từ ngày 02/06/2021 đến 08/06/2021</v>
      </c>
      <c r="G16" s="192">
        <v>44349</v>
      </c>
    </row>
    <row r="17" spans="1:11" ht="15.75" customHeight="1">
      <c r="A17" s="202"/>
      <c r="B17" s="203" t="s">
        <v>593</v>
      </c>
      <c r="C17" s="202"/>
      <c r="D17" s="162" t="str">
        <f>"From "&amp;TEXT(G16,"dd/mm/yyyy;@")&amp;" to "&amp;TEXT(G17,"dd/mm/yyyy;@")</f>
        <v>From 02/06/2021 to 08/06/2021</v>
      </c>
      <c r="G17" s="192">
        <v>44355</v>
      </c>
    </row>
    <row r="18" spans="1:11" s="200" customFormat="1" ht="15.75" customHeight="1">
      <c r="A18" s="394" t="s">
        <v>592</v>
      </c>
      <c r="B18" s="394"/>
      <c r="C18" s="394"/>
      <c r="D18" s="161">
        <f>G17+2</f>
        <v>44357</v>
      </c>
      <c r="G18" s="204"/>
    </row>
    <row r="19" spans="1:11" ht="15.75" customHeight="1">
      <c r="A19" s="202"/>
      <c r="B19" s="203" t="s">
        <v>540</v>
      </c>
      <c r="C19" s="202"/>
      <c r="D19" s="162">
        <f>D18</f>
        <v>44357</v>
      </c>
      <c r="G19" s="205"/>
    </row>
    <row r="20" spans="1:11" ht="15.75" customHeight="1" thickBot="1">
      <c r="A20" s="206"/>
      <c r="B20" s="206"/>
      <c r="C20" s="206"/>
      <c r="D20" s="206"/>
      <c r="E20" s="206"/>
      <c r="F20" s="207" t="s">
        <v>541</v>
      </c>
    </row>
    <row r="21" spans="1:11" ht="15.75" customHeight="1">
      <c r="A21" s="395" t="s">
        <v>531</v>
      </c>
      <c r="B21" s="396"/>
      <c r="C21" s="397" t="s">
        <v>542</v>
      </c>
      <c r="D21" s="396"/>
      <c r="E21" s="208" t="s">
        <v>543</v>
      </c>
      <c r="F21" s="209" t="s">
        <v>577</v>
      </c>
      <c r="K21" s="210"/>
    </row>
    <row r="22" spans="1:11" ht="15.75" customHeight="1">
      <c r="A22" s="398" t="s">
        <v>27</v>
      </c>
      <c r="B22" s="399"/>
      <c r="C22" s="400" t="s">
        <v>330</v>
      </c>
      <c r="D22" s="401"/>
      <c r="E22" s="211" t="s">
        <v>544</v>
      </c>
      <c r="F22" s="212" t="s">
        <v>576</v>
      </c>
      <c r="K22" s="210"/>
    </row>
    <row r="23" spans="1:11" ht="15.75" customHeight="1">
      <c r="A23" s="213"/>
      <c r="B23" s="214"/>
      <c r="C23" s="215"/>
      <c r="D23" s="215"/>
      <c r="E23" s="216">
        <f>G17</f>
        <v>44355</v>
      </c>
      <c r="F23" s="217">
        <f>G16-1</f>
        <v>44348</v>
      </c>
      <c r="G23" s="205"/>
      <c r="K23" s="210"/>
    </row>
    <row r="24" spans="1:11" ht="15.75" customHeight="1">
      <c r="A24" s="405" t="s">
        <v>597</v>
      </c>
      <c r="B24" s="406"/>
      <c r="C24" s="218" t="s">
        <v>545</v>
      </c>
      <c r="D24" s="218"/>
      <c r="E24" s="219"/>
      <c r="F24" s="163"/>
      <c r="K24" s="220"/>
    </row>
    <row r="25" spans="1:11" ht="15.75" customHeight="1">
      <c r="A25" s="221"/>
      <c r="B25" s="222"/>
      <c r="C25" s="223" t="s">
        <v>546</v>
      </c>
      <c r="D25" s="224"/>
      <c r="E25" s="225"/>
      <c r="F25" s="164"/>
      <c r="H25" s="226"/>
      <c r="K25" s="220"/>
    </row>
    <row r="26" spans="1:11" ht="15.75" customHeight="1">
      <c r="A26" s="407">
        <v>1</v>
      </c>
      <c r="B26" s="408"/>
      <c r="C26" s="227" t="s">
        <v>547</v>
      </c>
      <c r="D26" s="228"/>
      <c r="E26" s="229"/>
      <c r="F26" s="165"/>
      <c r="H26" s="230"/>
      <c r="K26" s="220"/>
    </row>
    <row r="27" spans="1:11" ht="15.75" customHeight="1">
      <c r="A27" s="231"/>
      <c r="B27" s="232"/>
      <c r="C27" s="233" t="s">
        <v>548</v>
      </c>
      <c r="D27" s="234"/>
      <c r="E27" s="235"/>
      <c r="F27" s="166"/>
      <c r="H27" s="230"/>
      <c r="K27" s="220"/>
    </row>
    <row r="28" spans="1:11" ht="15.75" customHeight="1">
      <c r="A28" s="409">
        <v>1.1000000000000001</v>
      </c>
      <c r="B28" s="410"/>
      <c r="C28" s="236" t="s">
        <v>599</v>
      </c>
      <c r="D28" s="237"/>
      <c r="E28" s="238">
        <f>F32</f>
        <v>64420587437</v>
      </c>
      <c r="F28" s="167">
        <v>63779331718</v>
      </c>
      <c r="G28" s="239"/>
      <c r="H28" s="240"/>
      <c r="I28" s="239"/>
      <c r="K28" s="210"/>
    </row>
    <row r="29" spans="1:11" ht="15.75" customHeight="1">
      <c r="A29" s="411">
        <v>1.2</v>
      </c>
      <c r="B29" s="412"/>
      <c r="C29" s="241" t="s">
        <v>600</v>
      </c>
      <c r="D29" s="242"/>
      <c r="E29" s="243">
        <f>F33</f>
        <v>12884.11</v>
      </c>
      <c r="F29" s="179">
        <v>12755.86</v>
      </c>
      <c r="G29" s="239"/>
      <c r="H29" s="240"/>
      <c r="I29" s="239"/>
      <c r="K29" s="210"/>
    </row>
    <row r="30" spans="1:11" ht="15.75" customHeight="1">
      <c r="A30" s="407">
        <v>2</v>
      </c>
      <c r="B30" s="408"/>
      <c r="C30" s="227" t="s">
        <v>549</v>
      </c>
      <c r="D30" s="228"/>
      <c r="E30" s="244"/>
      <c r="F30" s="168"/>
      <c r="H30" s="240"/>
      <c r="I30" s="239"/>
      <c r="K30" s="210"/>
    </row>
    <row r="31" spans="1:11" ht="15.75" customHeight="1">
      <c r="A31" s="245"/>
      <c r="B31" s="246"/>
      <c r="C31" s="241" t="s">
        <v>550</v>
      </c>
      <c r="D31" s="234"/>
      <c r="E31" s="247"/>
      <c r="F31" s="181"/>
      <c r="H31" s="240"/>
      <c r="I31" s="239"/>
      <c r="K31" s="210"/>
    </row>
    <row r="32" spans="1:11" ht="15.75" customHeight="1">
      <c r="A32" s="377">
        <v>2.1</v>
      </c>
      <c r="B32" s="378"/>
      <c r="C32" s="236" t="s">
        <v>601</v>
      </c>
      <c r="D32" s="237"/>
      <c r="E32" s="184">
        <v>62491631970</v>
      </c>
      <c r="F32" s="167">
        <v>64420587437</v>
      </c>
      <c r="G32" s="248"/>
      <c r="H32" s="240"/>
      <c r="I32" s="239"/>
      <c r="K32" s="249"/>
    </row>
    <row r="33" spans="1:9" ht="15.75" customHeight="1">
      <c r="A33" s="392">
        <v>2.2000000000000002</v>
      </c>
      <c r="B33" s="393"/>
      <c r="C33" s="250" t="s">
        <v>602</v>
      </c>
      <c r="D33" s="234"/>
      <c r="E33" s="243">
        <f>ROUNDDOWN(E32/5000000,2)</f>
        <v>12498.32</v>
      </c>
      <c r="F33" s="179">
        <v>12884.11</v>
      </c>
      <c r="G33" s="251"/>
      <c r="H33" s="240"/>
      <c r="I33" s="239"/>
    </row>
    <row r="34" spans="1:9" ht="15.75" customHeight="1">
      <c r="A34" s="368">
        <v>3</v>
      </c>
      <c r="B34" s="370"/>
      <c r="C34" s="252" t="s">
        <v>595</v>
      </c>
      <c r="D34" s="253"/>
      <c r="E34" s="254"/>
      <c r="F34" s="182"/>
      <c r="G34" s="239"/>
      <c r="H34" s="240"/>
      <c r="I34" s="239"/>
    </row>
    <row r="35" spans="1:9" ht="15.75" customHeight="1">
      <c r="A35" s="255"/>
      <c r="B35" s="256"/>
      <c r="C35" s="257" t="s">
        <v>594</v>
      </c>
      <c r="D35" s="258"/>
      <c r="E35" s="259">
        <f>E32-E28</f>
        <v>-1928955467</v>
      </c>
      <c r="F35" s="260">
        <v>641255719</v>
      </c>
      <c r="G35" s="261"/>
      <c r="H35" s="240"/>
      <c r="I35" s="239"/>
    </row>
    <row r="36" spans="1:9" ht="15.75" customHeight="1">
      <c r="A36" s="388">
        <v>3.1</v>
      </c>
      <c r="B36" s="389"/>
      <c r="C36" s="262" t="s">
        <v>551</v>
      </c>
      <c r="D36" s="263"/>
      <c r="E36" s="254"/>
      <c r="F36" s="264"/>
      <c r="H36" s="240"/>
      <c r="I36" s="239"/>
    </row>
    <row r="37" spans="1:9" ht="15.75" customHeight="1">
      <c r="A37" s="265"/>
      <c r="B37" s="266"/>
      <c r="C37" s="257" t="s">
        <v>552</v>
      </c>
      <c r="D37" s="267"/>
      <c r="E37" s="259">
        <f>E35</f>
        <v>-1928955467</v>
      </c>
      <c r="F37" s="260">
        <v>641255719</v>
      </c>
      <c r="G37" s="248"/>
      <c r="H37" s="240"/>
      <c r="I37" s="239"/>
    </row>
    <row r="38" spans="1:9" ht="15.75" customHeight="1">
      <c r="A38" s="379">
        <v>3.2</v>
      </c>
      <c r="B38" s="380"/>
      <c r="C38" s="262" t="s">
        <v>553</v>
      </c>
      <c r="D38" s="263"/>
      <c r="E38" s="268"/>
      <c r="F38" s="169"/>
      <c r="H38" s="240"/>
      <c r="I38" s="239"/>
    </row>
    <row r="39" spans="1:9" ht="15.75" customHeight="1">
      <c r="A39" s="265"/>
      <c r="B39" s="269"/>
      <c r="C39" s="270" t="s">
        <v>554</v>
      </c>
      <c r="D39" s="267"/>
      <c r="E39" s="259"/>
      <c r="F39" s="332"/>
      <c r="H39" s="240"/>
      <c r="I39" s="239"/>
    </row>
    <row r="40" spans="1:9" ht="15.75" customHeight="1">
      <c r="A40" s="368">
        <v>4</v>
      </c>
      <c r="B40" s="369"/>
      <c r="C40" s="273" t="s">
        <v>586</v>
      </c>
      <c r="D40" s="274"/>
      <c r="E40" s="275"/>
      <c r="F40" s="276"/>
      <c r="H40" s="240"/>
      <c r="I40" s="239"/>
    </row>
    <row r="41" spans="1:9" ht="15.75" customHeight="1">
      <c r="A41" s="265"/>
      <c r="B41" s="266"/>
      <c r="C41" s="270" t="s">
        <v>587</v>
      </c>
      <c r="D41" s="267"/>
      <c r="E41" s="271">
        <f>E33-E29</f>
        <v>-385.79000000000087</v>
      </c>
      <c r="F41" s="272">
        <v>128.25</v>
      </c>
      <c r="H41" s="240"/>
      <c r="I41" s="239"/>
    </row>
    <row r="42" spans="1:9" ht="15.75" customHeight="1">
      <c r="A42" s="368">
        <v>5</v>
      </c>
      <c r="B42" s="369"/>
      <c r="C42" s="277" t="s">
        <v>555</v>
      </c>
      <c r="D42" s="278"/>
      <c r="E42" s="279"/>
      <c r="F42" s="183"/>
      <c r="H42" s="240"/>
      <c r="I42" s="239"/>
    </row>
    <row r="43" spans="1:9" ht="15.75" customHeight="1">
      <c r="A43" s="255"/>
      <c r="B43" s="256"/>
      <c r="C43" s="280" t="s">
        <v>556</v>
      </c>
      <c r="D43" s="281"/>
      <c r="E43" s="282"/>
      <c r="F43" s="170"/>
      <c r="H43" s="240"/>
      <c r="I43" s="239"/>
    </row>
    <row r="44" spans="1:9" ht="15.75" customHeight="1">
      <c r="A44" s="377">
        <v>5.0999999999999996</v>
      </c>
      <c r="B44" s="378"/>
      <c r="C44" s="283" t="s">
        <v>603</v>
      </c>
      <c r="D44" s="237"/>
      <c r="E44" s="331">
        <v>73889725284</v>
      </c>
      <c r="F44" s="171">
        <v>73889725284</v>
      </c>
      <c r="G44" s="284"/>
      <c r="H44" s="240"/>
      <c r="I44" s="239"/>
    </row>
    <row r="45" spans="1:9" ht="15.75" customHeight="1">
      <c r="A45" s="377">
        <v>5.2</v>
      </c>
      <c r="B45" s="378"/>
      <c r="C45" s="285" t="s">
        <v>604</v>
      </c>
      <c r="D45" s="234"/>
      <c r="E45" s="331">
        <v>52730066708</v>
      </c>
      <c r="F45" s="171">
        <v>52730066708</v>
      </c>
      <c r="G45" s="284"/>
      <c r="H45" s="240"/>
      <c r="I45" s="239"/>
    </row>
    <row r="46" spans="1:9" ht="15.75" customHeight="1">
      <c r="A46" s="390" t="s">
        <v>598</v>
      </c>
      <c r="B46" s="391"/>
      <c r="C46" s="286" t="s">
        <v>557</v>
      </c>
      <c r="D46" s="286"/>
      <c r="E46" s="287"/>
      <c r="F46" s="172"/>
      <c r="H46" s="240"/>
      <c r="I46" s="239"/>
    </row>
    <row r="47" spans="1:9" ht="15.75" customHeight="1">
      <c r="A47" s="288"/>
      <c r="B47" s="289"/>
      <c r="C47" s="290" t="s">
        <v>558</v>
      </c>
      <c r="D47" s="291"/>
      <c r="E47" s="292"/>
      <c r="F47" s="173"/>
      <c r="H47" s="240"/>
      <c r="I47" s="239"/>
    </row>
    <row r="48" spans="1:9" ht="15.75" customHeight="1">
      <c r="A48" s="368">
        <v>1</v>
      </c>
      <c r="B48" s="370"/>
      <c r="C48" s="227" t="s">
        <v>559</v>
      </c>
      <c r="D48" s="293"/>
      <c r="E48" s="187">
        <f>F50</f>
        <v>12300</v>
      </c>
      <c r="F48" s="174">
        <v>13900</v>
      </c>
      <c r="G48" s="248"/>
      <c r="H48" s="240"/>
      <c r="I48" s="239"/>
    </row>
    <row r="49" spans="1:9" ht="15.75" customHeight="1">
      <c r="A49" s="265"/>
      <c r="B49" s="266"/>
      <c r="C49" s="233" t="s">
        <v>560</v>
      </c>
      <c r="D49" s="234"/>
      <c r="E49" s="294"/>
      <c r="F49" s="171"/>
      <c r="H49" s="240"/>
      <c r="I49" s="239"/>
    </row>
    <row r="50" spans="1:9" ht="15.75" customHeight="1">
      <c r="A50" s="368">
        <v>2</v>
      </c>
      <c r="B50" s="369"/>
      <c r="C50" s="295" t="s">
        <v>561</v>
      </c>
      <c r="D50" s="296"/>
      <c r="E50" s="188">
        <v>12100</v>
      </c>
      <c r="F50" s="174">
        <v>12300</v>
      </c>
      <c r="G50" s="248"/>
      <c r="H50" s="240"/>
      <c r="I50" s="239"/>
    </row>
    <row r="51" spans="1:9" ht="15.75" customHeight="1">
      <c r="A51" s="265"/>
      <c r="B51" s="266"/>
      <c r="C51" s="233" t="s">
        <v>562</v>
      </c>
      <c r="D51" s="234"/>
      <c r="E51" s="294"/>
      <c r="F51" s="171"/>
      <c r="H51" s="240"/>
      <c r="I51" s="239"/>
    </row>
    <row r="52" spans="1:9" ht="15.75" customHeight="1">
      <c r="A52" s="375">
        <v>3</v>
      </c>
      <c r="B52" s="376"/>
      <c r="C52" s="252" t="s">
        <v>563</v>
      </c>
      <c r="D52" s="263"/>
      <c r="E52" s="297">
        <f>(E50-E48)/E48</f>
        <v>-1.6260162601626018E-2</v>
      </c>
      <c r="F52" s="176">
        <v>-0.115107913669065</v>
      </c>
      <c r="G52" s="239"/>
      <c r="H52" s="240"/>
      <c r="I52" s="239"/>
    </row>
    <row r="53" spans="1:9" ht="15.75" customHeight="1">
      <c r="A53" s="265"/>
      <c r="B53" s="266"/>
      <c r="C53" s="257" t="s">
        <v>564</v>
      </c>
      <c r="D53" s="267"/>
      <c r="E53" s="294"/>
      <c r="F53" s="171"/>
      <c r="G53" s="298"/>
      <c r="H53" s="240"/>
      <c r="I53" s="239"/>
    </row>
    <row r="54" spans="1:9" ht="15.75" customHeight="1">
      <c r="A54" s="375">
        <v>4</v>
      </c>
      <c r="B54" s="376"/>
      <c r="C54" s="384" t="s">
        <v>605</v>
      </c>
      <c r="D54" s="385"/>
      <c r="E54" s="299"/>
      <c r="F54" s="175"/>
      <c r="H54" s="240"/>
      <c r="I54" s="239"/>
    </row>
    <row r="55" spans="1:9" ht="15.75" customHeight="1">
      <c r="A55" s="300"/>
      <c r="B55" s="301"/>
      <c r="C55" s="386"/>
      <c r="D55" s="387"/>
      <c r="E55" s="294"/>
      <c r="F55" s="171"/>
      <c r="H55" s="240"/>
      <c r="I55" s="239"/>
    </row>
    <row r="56" spans="1:9" ht="15.75" customHeight="1">
      <c r="A56" s="377">
        <v>4.0999999999999996</v>
      </c>
      <c r="B56" s="378"/>
      <c r="C56" s="302" t="s">
        <v>606</v>
      </c>
      <c r="D56" s="303"/>
      <c r="E56" s="271">
        <f>E50-E33</f>
        <v>-398.31999999999971</v>
      </c>
      <c r="F56" s="327">
        <v>-584.11000000000058</v>
      </c>
      <c r="G56" s="239"/>
      <c r="H56" s="240"/>
      <c r="I56" s="239"/>
    </row>
    <row r="57" spans="1:9" ht="15.75" customHeight="1">
      <c r="A57" s="379">
        <v>4.2</v>
      </c>
      <c r="B57" s="380"/>
      <c r="C57" s="262" t="s">
        <v>565</v>
      </c>
      <c r="D57" s="263"/>
      <c r="E57" s="304"/>
      <c r="F57" s="176"/>
      <c r="H57" s="240"/>
      <c r="I57" s="239"/>
    </row>
    <row r="58" spans="1:9" ht="15.75" customHeight="1">
      <c r="A58" s="300"/>
      <c r="B58" s="301"/>
      <c r="C58" s="280" t="s">
        <v>566</v>
      </c>
      <c r="D58" s="305"/>
      <c r="E58" s="306">
        <f>E56/E33</f>
        <v>-3.1869883312317153E-2</v>
      </c>
      <c r="F58" s="180">
        <v>-4.5335688689401174E-2</v>
      </c>
      <c r="G58" s="298"/>
      <c r="H58" s="240"/>
      <c r="I58" s="239"/>
    </row>
    <row r="59" spans="1:9" ht="15.75" customHeight="1">
      <c r="A59" s="375">
        <v>5</v>
      </c>
      <c r="B59" s="376"/>
      <c r="C59" s="307" t="s">
        <v>567</v>
      </c>
      <c r="D59" s="308"/>
      <c r="E59" s="309"/>
      <c r="F59" s="177"/>
      <c r="H59" s="240"/>
      <c r="I59" s="239"/>
    </row>
    <row r="60" spans="1:9" ht="15.75" customHeight="1">
      <c r="A60" s="300"/>
      <c r="B60" s="301"/>
      <c r="C60" s="310" t="s">
        <v>568</v>
      </c>
      <c r="D60" s="305"/>
      <c r="E60" s="311"/>
      <c r="F60" s="178"/>
      <c r="H60" s="240"/>
      <c r="I60" s="239"/>
    </row>
    <row r="61" spans="1:9" ht="15.75" customHeight="1">
      <c r="A61" s="377">
        <v>5.0999999999999996</v>
      </c>
      <c r="B61" s="378"/>
      <c r="C61" s="283" t="s">
        <v>607</v>
      </c>
      <c r="D61" s="312"/>
      <c r="E61" s="189">
        <v>33500</v>
      </c>
      <c r="F61" s="328">
        <v>33500</v>
      </c>
      <c r="G61" s="248"/>
      <c r="H61" s="240"/>
      <c r="I61" s="239"/>
    </row>
    <row r="62" spans="1:9" ht="15.75" customHeight="1" thickBot="1">
      <c r="A62" s="381">
        <v>5.2</v>
      </c>
      <c r="B62" s="382"/>
      <c r="C62" s="313" t="s">
        <v>608</v>
      </c>
      <c r="D62" s="314"/>
      <c r="E62" s="330">
        <v>5000</v>
      </c>
      <c r="F62" s="329">
        <v>5000</v>
      </c>
      <c r="G62" s="248"/>
      <c r="H62" s="240"/>
      <c r="I62" s="239"/>
    </row>
    <row r="63" spans="1:9" ht="15.75" customHeight="1">
      <c r="A63" s="315"/>
      <c r="B63" s="315"/>
      <c r="C63" s="315"/>
      <c r="D63" s="315"/>
      <c r="E63" s="316"/>
      <c r="F63" s="316"/>
      <c r="H63" s="317"/>
    </row>
    <row r="64" spans="1:9">
      <c r="A64" s="198" t="s">
        <v>569</v>
      </c>
      <c r="B64" s="198"/>
      <c r="C64" s="198" t="s">
        <v>609</v>
      </c>
      <c r="D64" s="198"/>
      <c r="E64" s="198"/>
      <c r="F64" s="198"/>
    </row>
    <row r="65" spans="1:6">
      <c r="A65" s="198" t="s">
        <v>570</v>
      </c>
      <c r="B65" s="198"/>
      <c r="C65" s="198" t="s">
        <v>610</v>
      </c>
      <c r="D65" s="198"/>
      <c r="E65" s="198"/>
      <c r="F65" s="198"/>
    </row>
    <row r="66" spans="1:6" ht="15.75" customHeight="1">
      <c r="A66" s="315"/>
      <c r="B66" s="315"/>
      <c r="C66" s="315"/>
      <c r="D66" s="315"/>
      <c r="E66" s="316"/>
      <c r="F66" s="316"/>
    </row>
    <row r="67" spans="1:6">
      <c r="B67" s="201"/>
      <c r="C67" s="318" t="s">
        <v>571</v>
      </c>
      <c r="D67" s="318"/>
      <c r="E67" s="372" t="s">
        <v>572</v>
      </c>
      <c r="F67" s="372"/>
    </row>
    <row r="68" spans="1:6">
      <c r="B68" s="201"/>
      <c r="C68" s="319" t="s">
        <v>611</v>
      </c>
      <c r="D68" s="318"/>
      <c r="E68" s="371" t="s">
        <v>573</v>
      </c>
      <c r="F68" s="372"/>
    </row>
    <row r="69" spans="1:6" ht="14.25" customHeight="1">
      <c r="C69" s="320"/>
      <c r="D69" s="320"/>
      <c r="E69" s="199"/>
      <c r="F69" s="199"/>
    </row>
    <row r="70" spans="1:6" ht="14.25" customHeight="1">
      <c r="A70" s="321"/>
      <c r="B70" s="321"/>
    </row>
    <row r="71" spans="1:6" ht="14.25" customHeight="1">
      <c r="A71" s="321"/>
      <c r="B71" s="321"/>
    </row>
    <row r="72" spans="1:6" ht="14.25" customHeight="1">
      <c r="A72" s="321"/>
      <c r="B72" s="321"/>
    </row>
    <row r="73" spans="1:6" ht="14.25" customHeight="1">
      <c r="A73" s="321"/>
      <c r="B73" s="321"/>
    </row>
    <row r="74" spans="1:6" ht="14.25" customHeight="1">
      <c r="A74" s="321"/>
      <c r="B74" s="321"/>
    </row>
    <row r="75" spans="1:6" ht="14.25" customHeight="1">
      <c r="A75" s="321"/>
      <c r="B75" s="321"/>
      <c r="C75" s="319"/>
      <c r="E75" s="373"/>
      <c r="F75" s="373"/>
    </row>
    <row r="76" spans="1:6" ht="14.25" customHeight="1">
      <c r="A76" s="322"/>
      <c r="B76" s="322"/>
      <c r="C76" s="323"/>
      <c r="D76" s="198"/>
      <c r="E76" s="374"/>
      <c r="F76" s="374"/>
    </row>
    <row r="77" spans="1:6" ht="16.5">
      <c r="A77" s="322"/>
      <c r="B77" s="322"/>
      <c r="C77" s="322"/>
      <c r="D77" s="322"/>
    </row>
    <row r="78" spans="1:6" ht="16.5">
      <c r="A78" s="324"/>
      <c r="B78" s="324"/>
      <c r="C78" s="324"/>
      <c r="D78" s="324"/>
    </row>
    <row r="79" spans="1:6" ht="16.5">
      <c r="A79" s="325"/>
      <c r="B79" s="325"/>
      <c r="C79" s="324"/>
      <c r="D79" s="324"/>
    </row>
    <row r="80" spans="1:6" ht="15.75">
      <c r="A80" s="326"/>
      <c r="B80" s="326"/>
    </row>
    <row r="1048576" spans="7:7">
      <c r="G1048576" s="239"/>
    </row>
  </sheetData>
  <mergeCells count="39"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</mergeCells>
  <pageMargins left="0.51181102362204722" right="0.43307086614173229" top="0.39370078740157483" bottom="0.19685039370078741" header="0" footer="0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dgee20nqw26TVNoNhmYthDmI0oM=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xSx0GCa8iJnW1vk8uZJfXfZAHZI=</DigestValue>
    </Reference>
  </SignedInfo>
  <SignatureValue>pXDZFgdGVunS/ewFcEgSKEvrdt5jSKXK2oQXNreNkvjGsP6LLkQUcCZ8ZM754NpUM5/lcYZxkUHB
stTbRGoW4ejZzzhpwxbSKoHJSXSrKob6Jwyg5KQWxfkrSoYpkjczt3Tu5/COgsC13TxHh4i+KfWg
I5TvsSrLObAdYy5ozdA=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K+unv5jxKgWJ7M3rPBRs+Z9YSrY=</DigestValue>
      </Reference>
      <Reference URI="/xl/worksheets/sheet6.xml?ContentType=application/vnd.openxmlformats-officedocument.spreadsheetml.worksheet+xml">
        <DigestMethod Algorithm="http://www.w3.org/2000/09/xmldsig#sha1"/>
        <DigestValue>LcKzmFITIb3Sl3DzdHNcmFANz+E=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a+lcoIgwBZD0qrvMI068I6lszmo=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Rzx1Ot8WefF0qgzU6x2UaffxFds=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TVw+V1zR/a4tzJNjlme+/qxJHIY=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KvTqDZLrh/7WThgD93ldZtXR6bM=</DigestValue>
      </Reference>
      <Reference URI="/xl/worksheets/sheet2.xml?ContentType=application/vnd.openxmlformats-officedocument.spreadsheetml.worksheet+xml">
        <DigestMethod Algorithm="http://www.w3.org/2000/09/xmldsig#sha1"/>
        <DigestValue>mvKP4LtmG9D3IpiAZ4xRSO7fF7w=</DigestValue>
      </Reference>
      <Reference URI="/xl/worksheets/sheet4.xml?ContentType=application/vnd.openxmlformats-officedocument.spreadsheetml.worksheet+xml">
        <DigestMethod Algorithm="http://www.w3.org/2000/09/xmldsig#sha1"/>
        <DigestValue>8HYO5i0RLA2iDi3NmerSfrlBLfQ=</DigestValue>
      </Reference>
      <Reference URI="/xl/workbook.xml?ContentType=application/vnd.openxmlformats-officedocument.spreadsheetml.sheet.main+xml">
        <DigestMethod Algorithm="http://www.w3.org/2000/09/xmldsig#sha1"/>
        <DigestValue>yTks85Md/EtJgi5VFuOl0Rs6lb8=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zRdLOZs4EFMvxyxk/UzJraSbwbc=</DigestValue>
      </Reference>
      <Reference URI="/xl/drawings/drawing1.xml?ContentType=application/vnd.openxmlformats-officedocument.drawing+xml">
        <DigestMethod Algorithm="http://www.w3.org/2000/09/xmldsig#sha1"/>
        <DigestValue>nC9MfzTdEloD9z2RpltXElKEAIA=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2021-06-09T08:37:36Z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2021-06-09T08:37:36Z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Vu Minh Hong</cp:lastModifiedBy>
  <cp:lastPrinted>2021-06-09T07:53:52Z</cp:lastPrinted>
  <dcterms:created xsi:type="dcterms:W3CDTF">2014-09-25T08:23:57Z</dcterms:created>
  <dcterms:modified xsi:type="dcterms:W3CDTF">2021-06-09T07:59:37Z</dcterms:modified>
</cp:coreProperties>
</file>